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19"/>
  <workbookPr/>
  <mc:AlternateContent xmlns:mc="http://schemas.openxmlformats.org/markup-compatibility/2006">
    <mc:Choice Requires="x15">
      <x15ac:absPath xmlns:x15ac="http://schemas.microsoft.com/office/spreadsheetml/2010/11/ac" url="https://transitionstories.sharepoint.com/sites/TS22_47_Haviland_OpmaakWarmtebeleidsplan/Shared Documents/TS22_47a_Grimbergen_Warmteplan/Oplevering/"/>
    </mc:Choice>
  </mc:AlternateContent>
  <xr:revisionPtr revIDLastSave="0" documentId="8_{7CF7F0C2-0CDE-4232-9AAB-F57AA2B1643C}" xr6:coauthVersionLast="47" xr6:coauthVersionMax="47" xr10:uidLastSave="{00000000-0000-0000-0000-000000000000}"/>
  <bookViews>
    <workbookView minimized="1" xWindow="3465" yWindow="3465" windowWidth="21600" windowHeight="11145" firstSheet="2" activeTab="2" xr2:uid="{16EB58E1-5933-471B-9DE9-CB6A5CDC2A8F}"/>
  </bookViews>
  <sheets>
    <sheet name="M4_PR_Lijsten" sheetId="4" state="hidden" r:id="rId1"/>
    <sheet name="0_Intro" sheetId="10" r:id="rId2"/>
    <sheet name="Basisgetallen" sheetId="3" r:id="rId3"/>
    <sheet name="Portefeuilleraming" sheetId="2" r:id="rId4"/>
    <sheet name="Grafieken" sheetId="8" r:id="rId5"/>
  </sheets>
  <definedNames>
    <definedName name="L1_MJP">#REF!</definedName>
    <definedName name="L2_MJP">#REF!</definedName>
    <definedName name="L3_MJP">#REF!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8" i="2" l="1"/>
  <c r="E39" i="3"/>
  <c r="F39" i="3"/>
  <c r="D39" i="3"/>
  <c r="E42" i="3"/>
  <c r="F42" i="3"/>
  <c r="D42" i="3"/>
  <c r="E8" i="3"/>
  <c r="D8" i="3"/>
  <c r="D76" i="3"/>
  <c r="F76" i="3"/>
  <c r="E76" i="3"/>
  <c r="G62" i="3"/>
  <c r="E59" i="3"/>
  <c r="F59" i="3"/>
  <c r="D59" i="3"/>
  <c r="E70" i="3"/>
  <c r="F70" i="3"/>
  <c r="D70" i="3"/>
  <c r="E62" i="3"/>
  <c r="F62" i="3"/>
  <c r="D62" i="3"/>
  <c r="E130" i="3"/>
  <c r="F130" i="3"/>
  <c r="D130" i="3"/>
  <c r="E111" i="3"/>
  <c r="F111" i="3"/>
  <c r="D111" i="3"/>
  <c r="E106" i="3"/>
  <c r="F106" i="3"/>
  <c r="D106" i="3"/>
  <c r="E90" i="3"/>
  <c r="F90" i="3"/>
  <c r="D90" i="3"/>
  <c r="E45" i="3"/>
  <c r="F45" i="3"/>
  <c r="D45" i="3"/>
  <c r="E34" i="3"/>
  <c r="F34" i="3"/>
  <c r="D34" i="3"/>
  <c r="E26" i="3"/>
  <c r="F26" i="3"/>
  <c r="D26" i="3"/>
  <c r="E30" i="3"/>
  <c r="F30" i="3"/>
  <c r="D30" i="3"/>
  <c r="E21" i="3"/>
  <c r="F21" i="3"/>
  <c r="D21" i="3"/>
  <c r="E6" i="3"/>
  <c r="F6" i="3" s="1"/>
  <c r="D6" i="3"/>
  <c r="D159" i="3"/>
  <c r="E159" i="3"/>
  <c r="G70" i="3"/>
  <c r="E68" i="3"/>
  <c r="F68" i="3"/>
  <c r="D68" i="3"/>
  <c r="E36" i="3"/>
  <c r="F36" i="3"/>
  <c r="D36" i="3"/>
  <c r="D133" i="3"/>
  <c r="E133" i="3"/>
  <c r="F133" i="3"/>
  <c r="D137" i="3"/>
  <c r="E137" i="3"/>
  <c r="F137" i="3"/>
  <c r="G137" i="3"/>
  <c r="D160" i="3"/>
  <c r="E160" i="3"/>
  <c r="F160" i="3"/>
  <c r="G160" i="3"/>
  <c r="D147" i="3"/>
  <c r="E147" i="3"/>
  <c r="F147" i="3"/>
  <c r="G147" i="3"/>
  <c r="D115" i="3"/>
  <c r="E115" i="3"/>
  <c r="F115" i="3"/>
  <c r="G115" i="3"/>
  <c r="D95" i="3"/>
  <c r="E95" i="3"/>
  <c r="F95" i="3"/>
  <c r="G95" i="3"/>
  <c r="D80" i="3"/>
  <c r="E80" i="3"/>
  <c r="F80" i="3"/>
  <c r="D84" i="3"/>
  <c r="E84" i="3"/>
  <c r="F84" i="3"/>
  <c r="D53" i="3"/>
  <c r="E53" i="3"/>
  <c r="F53" i="3"/>
  <c r="G53" i="3"/>
  <c r="D49" i="3"/>
  <c r="E49" i="3"/>
  <c r="F49" i="3"/>
  <c r="G49" i="3"/>
  <c r="D11" i="3"/>
  <c r="E11" i="3"/>
  <c r="F11" i="3"/>
  <c r="G11" i="3"/>
  <c r="E16" i="3"/>
  <c r="F16" i="3"/>
  <c r="G16" i="3"/>
  <c r="D16" i="3"/>
  <c r="E92" i="3"/>
  <c r="F92" i="3"/>
  <c r="D92" i="3"/>
  <c r="E78" i="3"/>
  <c r="F78" i="3"/>
  <c r="D78" i="3"/>
  <c r="J38" i="4"/>
  <c r="J39" i="4"/>
  <c r="J40" i="4"/>
  <c r="J41" i="4"/>
  <c r="J42" i="4"/>
  <c r="J43" i="4"/>
  <c r="J44" i="4"/>
  <c r="J45" i="4"/>
  <c r="J46" i="4"/>
  <c r="J47" i="4"/>
  <c r="J48" i="4"/>
  <c r="J49" i="4"/>
  <c r="J50" i="4"/>
  <c r="J51" i="4"/>
  <c r="J52" i="4"/>
  <c r="J53" i="4"/>
  <c r="J54" i="4"/>
  <c r="J55" i="4"/>
  <c r="J56" i="4"/>
  <c r="J57" i="4"/>
  <c r="J58" i="4"/>
  <c r="J59" i="4"/>
  <c r="J60" i="4"/>
  <c r="J61" i="4"/>
  <c r="J62" i="4"/>
  <c r="J63" i="4"/>
  <c r="J74" i="4"/>
  <c r="J75" i="4"/>
  <c r="J76" i="4"/>
  <c r="J77" i="4"/>
  <c r="J78" i="4"/>
  <c r="J79" i="4"/>
  <c r="J80" i="4"/>
  <c r="J81" i="4"/>
  <c r="J82" i="4"/>
  <c r="J83" i="4"/>
  <c r="J84" i="4"/>
  <c r="J85" i="4"/>
  <c r="J86" i="4"/>
  <c r="J87" i="4"/>
  <c r="J88" i="4"/>
  <c r="J89" i="4"/>
  <c r="J90" i="4"/>
  <c r="J91" i="4"/>
  <c r="J92" i="4"/>
  <c r="J93" i="4"/>
  <c r="J94" i="4"/>
  <c r="J98" i="4"/>
  <c r="J99" i="4"/>
  <c r="J100" i="4"/>
  <c r="J101" i="4"/>
  <c r="J102" i="4"/>
  <c r="J103" i="4"/>
  <c r="J104" i="4"/>
  <c r="J105" i="4"/>
  <c r="J106" i="4"/>
  <c r="J107" i="4"/>
  <c r="J108" i="4"/>
  <c r="J109" i="4"/>
  <c r="J110" i="4"/>
  <c r="J111" i="4"/>
  <c r="J115" i="4"/>
  <c r="J116" i="4"/>
  <c r="J117" i="4"/>
  <c r="J118" i="4"/>
  <c r="J119" i="4"/>
  <c r="J120" i="4"/>
  <c r="J121" i="4"/>
  <c r="J122" i="4"/>
  <c r="J123" i="4"/>
  <c r="J124" i="4"/>
  <c r="J125" i="4"/>
  <c r="J126" i="4"/>
  <c r="J127" i="4"/>
  <c r="J128" i="4"/>
  <c r="J129" i="4"/>
  <c r="J130" i="4"/>
  <c r="J131" i="4"/>
  <c r="J136" i="4"/>
  <c r="J137" i="4"/>
  <c r="J138" i="4"/>
  <c r="J139" i="4"/>
  <c r="J140" i="4"/>
  <c r="J141" i="4"/>
  <c r="J142" i="4"/>
  <c r="J143" i="4"/>
  <c r="J144" i="4"/>
  <c r="J145" i="4"/>
  <c r="J146" i="4"/>
  <c r="J147" i="4"/>
  <c r="J151" i="4"/>
  <c r="J152" i="4"/>
  <c r="J153" i="4"/>
  <c r="J154" i="4"/>
  <c r="J155" i="4"/>
  <c r="J156" i="4"/>
  <c r="J157" i="4"/>
  <c r="J158" i="4"/>
  <c r="J159" i="4"/>
  <c r="J160" i="4"/>
  <c r="J161" i="4"/>
  <c r="J162" i="4"/>
  <c r="J165" i="4"/>
  <c r="J166" i="4"/>
  <c r="J167" i="4"/>
  <c r="J168" i="4"/>
  <c r="J169" i="4"/>
  <c r="J170" i="4"/>
  <c r="J171" i="4"/>
  <c r="J172" i="4"/>
  <c r="J173" i="4"/>
  <c r="J174" i="4"/>
  <c r="J175" i="4"/>
  <c r="J176" i="4"/>
  <c r="J177" i="4"/>
  <c r="J13" i="4"/>
  <c r="J14" i="4"/>
  <c r="J15" i="4"/>
  <c r="J16" i="4"/>
  <c r="J17" i="4"/>
  <c r="J18" i="4"/>
  <c r="J19" i="4"/>
  <c r="J20" i="4"/>
  <c r="J21" i="4"/>
  <c r="J22" i="4"/>
  <c r="J23" i="4"/>
  <c r="J24" i="4"/>
  <c r="J25" i="4"/>
  <c r="J26" i="4"/>
  <c r="H86" i="2"/>
  <c r="F86" i="2"/>
  <c r="D86" i="2"/>
  <c r="M5" i="2"/>
  <c r="N5" i="2" l="1"/>
  <c r="U5" i="2" s="1"/>
  <c r="O5" i="2"/>
  <c r="AC5" i="2" s="1"/>
  <c r="T5" i="2"/>
  <c r="F13" i="4"/>
  <c r="G13" i="4"/>
  <c r="H13" i="4"/>
  <c r="I13" i="4"/>
  <c r="F14" i="4"/>
  <c r="G14" i="4"/>
  <c r="H14" i="4"/>
  <c r="I14" i="4"/>
  <c r="F15" i="4"/>
  <c r="G15" i="4"/>
  <c r="H15" i="4"/>
  <c r="I15" i="4"/>
  <c r="F16" i="4"/>
  <c r="G16" i="4"/>
  <c r="H16" i="4"/>
  <c r="I16" i="4"/>
  <c r="F17" i="4"/>
  <c r="G17" i="4"/>
  <c r="H17" i="4"/>
  <c r="I17" i="4"/>
  <c r="F18" i="4"/>
  <c r="G18" i="4"/>
  <c r="H18" i="4"/>
  <c r="I18" i="4"/>
  <c r="F19" i="4"/>
  <c r="G19" i="4"/>
  <c r="H19" i="4"/>
  <c r="I19" i="4"/>
  <c r="F20" i="4"/>
  <c r="G20" i="4"/>
  <c r="H20" i="4"/>
  <c r="I20" i="4"/>
  <c r="F21" i="4"/>
  <c r="G21" i="4"/>
  <c r="H21" i="4"/>
  <c r="I21" i="4"/>
  <c r="F22" i="4"/>
  <c r="G22" i="4"/>
  <c r="H22" i="4"/>
  <c r="I22" i="4"/>
  <c r="F23" i="4"/>
  <c r="G23" i="4"/>
  <c r="H23" i="4"/>
  <c r="I23" i="4"/>
  <c r="F24" i="4"/>
  <c r="G24" i="4"/>
  <c r="H24" i="4"/>
  <c r="I24" i="4"/>
  <c r="F25" i="4"/>
  <c r="G25" i="4"/>
  <c r="H25" i="4"/>
  <c r="I25" i="4"/>
  <c r="F26" i="4"/>
  <c r="G26" i="4"/>
  <c r="H26" i="4"/>
  <c r="I26" i="4"/>
  <c r="F38" i="4"/>
  <c r="G38" i="4"/>
  <c r="H38" i="4"/>
  <c r="I38" i="4"/>
  <c r="F39" i="4"/>
  <c r="G39" i="4"/>
  <c r="H39" i="4"/>
  <c r="I39" i="4"/>
  <c r="F40" i="4"/>
  <c r="G40" i="4"/>
  <c r="H40" i="4"/>
  <c r="I40" i="4"/>
  <c r="F41" i="4"/>
  <c r="G41" i="4"/>
  <c r="H41" i="4"/>
  <c r="I41" i="4"/>
  <c r="F42" i="4"/>
  <c r="G42" i="4"/>
  <c r="H42" i="4"/>
  <c r="I42" i="4"/>
  <c r="F43" i="4"/>
  <c r="G43" i="4"/>
  <c r="H43" i="4"/>
  <c r="I43" i="4"/>
  <c r="F44" i="4"/>
  <c r="G44" i="4"/>
  <c r="H44" i="4"/>
  <c r="I44" i="4"/>
  <c r="F45" i="4"/>
  <c r="G45" i="4"/>
  <c r="H45" i="4"/>
  <c r="I45" i="4"/>
  <c r="F46" i="4"/>
  <c r="G46" i="4"/>
  <c r="H46" i="4"/>
  <c r="I46" i="4"/>
  <c r="F47" i="4"/>
  <c r="G47" i="4"/>
  <c r="H47" i="4"/>
  <c r="I47" i="4"/>
  <c r="F48" i="4"/>
  <c r="G48" i="4"/>
  <c r="H48" i="4"/>
  <c r="I48" i="4"/>
  <c r="F49" i="4"/>
  <c r="G49" i="4"/>
  <c r="H49" i="4"/>
  <c r="I49" i="4"/>
  <c r="F50" i="4"/>
  <c r="G50" i="4"/>
  <c r="H50" i="4"/>
  <c r="I50" i="4"/>
  <c r="F51" i="4"/>
  <c r="G51" i="4"/>
  <c r="H51" i="4"/>
  <c r="I51" i="4"/>
  <c r="F52" i="4"/>
  <c r="G52" i="4"/>
  <c r="H52" i="4"/>
  <c r="I52" i="4"/>
  <c r="F53" i="4"/>
  <c r="G53" i="4"/>
  <c r="H53" i="4"/>
  <c r="I53" i="4"/>
  <c r="F54" i="4"/>
  <c r="G54" i="4"/>
  <c r="H54" i="4"/>
  <c r="I54" i="4"/>
  <c r="F55" i="4"/>
  <c r="G55" i="4"/>
  <c r="H55" i="4"/>
  <c r="I55" i="4"/>
  <c r="F56" i="4"/>
  <c r="G56" i="4"/>
  <c r="H56" i="4"/>
  <c r="I56" i="4"/>
  <c r="F57" i="4"/>
  <c r="G57" i="4"/>
  <c r="H57" i="4"/>
  <c r="I57" i="4"/>
  <c r="F58" i="4"/>
  <c r="G58" i="4"/>
  <c r="H58" i="4"/>
  <c r="I58" i="4"/>
  <c r="F59" i="4"/>
  <c r="G59" i="4"/>
  <c r="H59" i="4"/>
  <c r="I59" i="4"/>
  <c r="F60" i="4"/>
  <c r="G60" i="4"/>
  <c r="H60" i="4"/>
  <c r="I60" i="4"/>
  <c r="F61" i="4"/>
  <c r="G61" i="4"/>
  <c r="H61" i="4"/>
  <c r="I61" i="4"/>
  <c r="F62" i="4"/>
  <c r="G62" i="4"/>
  <c r="H62" i="4"/>
  <c r="I62" i="4"/>
  <c r="F63" i="4"/>
  <c r="G63" i="4"/>
  <c r="H63" i="4"/>
  <c r="I63" i="4"/>
  <c r="F74" i="4"/>
  <c r="G74" i="4"/>
  <c r="H74" i="4"/>
  <c r="I74" i="4"/>
  <c r="F75" i="4"/>
  <c r="G75" i="4"/>
  <c r="H75" i="4"/>
  <c r="I75" i="4"/>
  <c r="F76" i="4"/>
  <c r="G76" i="4"/>
  <c r="H76" i="4"/>
  <c r="I76" i="4"/>
  <c r="F77" i="4"/>
  <c r="G77" i="4"/>
  <c r="H77" i="4"/>
  <c r="I77" i="4"/>
  <c r="F78" i="4"/>
  <c r="G78" i="4"/>
  <c r="H78" i="4"/>
  <c r="I78" i="4"/>
  <c r="F79" i="4"/>
  <c r="G79" i="4"/>
  <c r="H79" i="4"/>
  <c r="I79" i="4"/>
  <c r="F80" i="4"/>
  <c r="G80" i="4"/>
  <c r="H80" i="4"/>
  <c r="I80" i="4"/>
  <c r="F81" i="4"/>
  <c r="G81" i="4"/>
  <c r="H81" i="4"/>
  <c r="I81" i="4"/>
  <c r="F82" i="4"/>
  <c r="G82" i="4"/>
  <c r="H82" i="4"/>
  <c r="I82" i="4"/>
  <c r="F83" i="4"/>
  <c r="G83" i="4"/>
  <c r="H83" i="4"/>
  <c r="I83" i="4"/>
  <c r="F84" i="4"/>
  <c r="G84" i="4"/>
  <c r="H84" i="4"/>
  <c r="I84" i="4"/>
  <c r="F85" i="4"/>
  <c r="G85" i="4"/>
  <c r="H85" i="4"/>
  <c r="I85" i="4"/>
  <c r="F86" i="4"/>
  <c r="G86" i="4"/>
  <c r="H86" i="4"/>
  <c r="I86" i="4"/>
  <c r="F87" i="4"/>
  <c r="G87" i="4"/>
  <c r="H87" i="4"/>
  <c r="I87" i="4"/>
  <c r="F88" i="4"/>
  <c r="G88" i="4"/>
  <c r="H88" i="4"/>
  <c r="I88" i="4"/>
  <c r="F89" i="4"/>
  <c r="G89" i="4"/>
  <c r="H89" i="4"/>
  <c r="I89" i="4"/>
  <c r="F90" i="4"/>
  <c r="G90" i="4"/>
  <c r="H90" i="4"/>
  <c r="I90" i="4"/>
  <c r="F91" i="4"/>
  <c r="G91" i="4"/>
  <c r="H91" i="4"/>
  <c r="I91" i="4"/>
  <c r="F92" i="4"/>
  <c r="G92" i="4"/>
  <c r="H92" i="4"/>
  <c r="I92" i="4"/>
  <c r="F93" i="4"/>
  <c r="G93" i="4"/>
  <c r="H93" i="4"/>
  <c r="I93" i="4"/>
  <c r="F94" i="4"/>
  <c r="G94" i="4"/>
  <c r="H94" i="4"/>
  <c r="I94" i="4"/>
  <c r="F98" i="4"/>
  <c r="G98" i="4"/>
  <c r="H98" i="4"/>
  <c r="I98" i="4"/>
  <c r="F99" i="4"/>
  <c r="G99" i="4"/>
  <c r="H99" i="4"/>
  <c r="I99" i="4"/>
  <c r="F100" i="4"/>
  <c r="G100" i="4"/>
  <c r="H100" i="4"/>
  <c r="I100" i="4"/>
  <c r="F101" i="4"/>
  <c r="G101" i="4"/>
  <c r="H101" i="4"/>
  <c r="I101" i="4"/>
  <c r="F102" i="4"/>
  <c r="G102" i="4"/>
  <c r="H102" i="4"/>
  <c r="I102" i="4"/>
  <c r="F103" i="4"/>
  <c r="G103" i="4"/>
  <c r="H103" i="4"/>
  <c r="I103" i="4"/>
  <c r="F104" i="4"/>
  <c r="G104" i="4"/>
  <c r="H104" i="4"/>
  <c r="I104" i="4"/>
  <c r="F105" i="4"/>
  <c r="G105" i="4"/>
  <c r="H105" i="4"/>
  <c r="I105" i="4"/>
  <c r="F106" i="4"/>
  <c r="G106" i="4"/>
  <c r="H106" i="4"/>
  <c r="I106" i="4"/>
  <c r="F107" i="4"/>
  <c r="G107" i="4"/>
  <c r="H107" i="4"/>
  <c r="I107" i="4"/>
  <c r="F108" i="4"/>
  <c r="G108" i="4"/>
  <c r="H108" i="4"/>
  <c r="I108" i="4"/>
  <c r="F109" i="4"/>
  <c r="G109" i="4"/>
  <c r="H109" i="4"/>
  <c r="I109" i="4"/>
  <c r="F110" i="4"/>
  <c r="G110" i="4"/>
  <c r="H110" i="4"/>
  <c r="I110" i="4"/>
  <c r="F111" i="4"/>
  <c r="G111" i="4"/>
  <c r="H111" i="4"/>
  <c r="I111" i="4"/>
  <c r="F115" i="4"/>
  <c r="G115" i="4"/>
  <c r="H115" i="4"/>
  <c r="I115" i="4"/>
  <c r="F116" i="4"/>
  <c r="G116" i="4"/>
  <c r="H116" i="4"/>
  <c r="I116" i="4"/>
  <c r="F117" i="4"/>
  <c r="G117" i="4"/>
  <c r="H117" i="4"/>
  <c r="I117" i="4"/>
  <c r="F118" i="4"/>
  <c r="G118" i="4"/>
  <c r="H118" i="4"/>
  <c r="I118" i="4"/>
  <c r="F119" i="4"/>
  <c r="G119" i="4"/>
  <c r="H119" i="4"/>
  <c r="I119" i="4"/>
  <c r="F120" i="4"/>
  <c r="G120" i="4"/>
  <c r="H120" i="4"/>
  <c r="I120" i="4"/>
  <c r="F121" i="4"/>
  <c r="G121" i="4"/>
  <c r="H121" i="4"/>
  <c r="I121" i="4"/>
  <c r="F122" i="4"/>
  <c r="G122" i="4"/>
  <c r="H122" i="4"/>
  <c r="I122" i="4"/>
  <c r="F123" i="4"/>
  <c r="G123" i="4"/>
  <c r="H123" i="4"/>
  <c r="I123" i="4"/>
  <c r="F124" i="4"/>
  <c r="G124" i="4"/>
  <c r="H124" i="4"/>
  <c r="I124" i="4"/>
  <c r="F125" i="4"/>
  <c r="G125" i="4"/>
  <c r="H125" i="4"/>
  <c r="I125" i="4"/>
  <c r="F126" i="4"/>
  <c r="G126" i="4"/>
  <c r="H126" i="4"/>
  <c r="I126" i="4"/>
  <c r="F127" i="4"/>
  <c r="G127" i="4"/>
  <c r="H127" i="4"/>
  <c r="I127" i="4"/>
  <c r="F128" i="4"/>
  <c r="G128" i="4"/>
  <c r="H128" i="4"/>
  <c r="I128" i="4"/>
  <c r="F129" i="4"/>
  <c r="G129" i="4"/>
  <c r="H129" i="4"/>
  <c r="I129" i="4"/>
  <c r="F130" i="4"/>
  <c r="G130" i="4"/>
  <c r="H130" i="4"/>
  <c r="I130" i="4"/>
  <c r="F131" i="4"/>
  <c r="G131" i="4"/>
  <c r="H131" i="4"/>
  <c r="I131" i="4"/>
  <c r="F136" i="4"/>
  <c r="G136" i="4"/>
  <c r="H136" i="4"/>
  <c r="I136" i="4"/>
  <c r="F137" i="4"/>
  <c r="G137" i="4"/>
  <c r="H137" i="4"/>
  <c r="I137" i="4"/>
  <c r="F138" i="4"/>
  <c r="G138" i="4"/>
  <c r="H138" i="4"/>
  <c r="I138" i="4"/>
  <c r="F139" i="4"/>
  <c r="G139" i="4"/>
  <c r="H139" i="4"/>
  <c r="I139" i="4"/>
  <c r="F140" i="4"/>
  <c r="G140" i="4"/>
  <c r="H140" i="4"/>
  <c r="I140" i="4"/>
  <c r="F141" i="4"/>
  <c r="G141" i="4"/>
  <c r="H141" i="4"/>
  <c r="I141" i="4"/>
  <c r="F142" i="4"/>
  <c r="G142" i="4"/>
  <c r="H142" i="4"/>
  <c r="I142" i="4"/>
  <c r="F143" i="4"/>
  <c r="G143" i="4"/>
  <c r="H143" i="4"/>
  <c r="I143" i="4"/>
  <c r="F144" i="4"/>
  <c r="G144" i="4"/>
  <c r="H144" i="4"/>
  <c r="I144" i="4"/>
  <c r="F145" i="4"/>
  <c r="G145" i="4"/>
  <c r="H145" i="4"/>
  <c r="I145" i="4"/>
  <c r="F146" i="4"/>
  <c r="G146" i="4"/>
  <c r="H146" i="4"/>
  <c r="I146" i="4"/>
  <c r="F147" i="4"/>
  <c r="G147" i="4"/>
  <c r="H147" i="4"/>
  <c r="I147" i="4"/>
  <c r="F151" i="4"/>
  <c r="G151" i="4"/>
  <c r="H151" i="4"/>
  <c r="I151" i="4"/>
  <c r="F152" i="4"/>
  <c r="G152" i="4"/>
  <c r="H152" i="4"/>
  <c r="I152" i="4"/>
  <c r="F153" i="4"/>
  <c r="G153" i="4"/>
  <c r="H153" i="4"/>
  <c r="I153" i="4"/>
  <c r="F154" i="4"/>
  <c r="G154" i="4"/>
  <c r="H154" i="4"/>
  <c r="I154" i="4"/>
  <c r="F155" i="4"/>
  <c r="G155" i="4"/>
  <c r="H155" i="4"/>
  <c r="I155" i="4"/>
  <c r="F156" i="4"/>
  <c r="G156" i="4"/>
  <c r="H156" i="4"/>
  <c r="I156" i="4"/>
  <c r="F157" i="4"/>
  <c r="G157" i="4"/>
  <c r="H157" i="4"/>
  <c r="I157" i="4"/>
  <c r="F158" i="4"/>
  <c r="G158" i="4"/>
  <c r="H158" i="4"/>
  <c r="I158" i="4"/>
  <c r="F159" i="4"/>
  <c r="G159" i="4"/>
  <c r="H159" i="4"/>
  <c r="I159" i="4"/>
  <c r="F160" i="4"/>
  <c r="G160" i="4"/>
  <c r="H160" i="4"/>
  <c r="I160" i="4"/>
  <c r="F161" i="4"/>
  <c r="G161" i="4"/>
  <c r="H161" i="4"/>
  <c r="I161" i="4"/>
  <c r="F162" i="4"/>
  <c r="G162" i="4"/>
  <c r="H162" i="4"/>
  <c r="I162" i="4"/>
  <c r="F165" i="4"/>
  <c r="G165" i="4"/>
  <c r="H165" i="4"/>
  <c r="I165" i="4"/>
  <c r="F166" i="4"/>
  <c r="G166" i="4"/>
  <c r="H166" i="4"/>
  <c r="I166" i="4"/>
  <c r="F167" i="4"/>
  <c r="G167" i="4"/>
  <c r="H167" i="4"/>
  <c r="I167" i="4"/>
  <c r="F168" i="4"/>
  <c r="G168" i="4"/>
  <c r="H168" i="4"/>
  <c r="I168" i="4"/>
  <c r="F169" i="4"/>
  <c r="G169" i="4"/>
  <c r="H169" i="4"/>
  <c r="I169" i="4"/>
  <c r="F170" i="4"/>
  <c r="G170" i="4"/>
  <c r="H170" i="4"/>
  <c r="I170" i="4"/>
  <c r="F171" i="4"/>
  <c r="G171" i="4"/>
  <c r="H171" i="4"/>
  <c r="I171" i="4"/>
  <c r="F172" i="4"/>
  <c r="G172" i="4"/>
  <c r="H172" i="4"/>
  <c r="I172" i="4"/>
  <c r="F173" i="4"/>
  <c r="G173" i="4"/>
  <c r="H173" i="4"/>
  <c r="I173" i="4"/>
  <c r="F174" i="4"/>
  <c r="G174" i="4"/>
  <c r="H174" i="4"/>
  <c r="I174" i="4"/>
  <c r="F175" i="4"/>
  <c r="G175" i="4"/>
  <c r="H175" i="4"/>
  <c r="I175" i="4"/>
  <c r="F176" i="4"/>
  <c r="G176" i="4"/>
  <c r="H176" i="4"/>
  <c r="I176" i="4"/>
  <c r="F177" i="4"/>
  <c r="G177" i="4"/>
  <c r="H177" i="4"/>
  <c r="I177" i="4"/>
  <c r="B163" i="4" a="1"/>
  <c r="H164" i="4" s="1"/>
  <c r="B148" i="4" a="1"/>
  <c r="J150" i="4" s="1"/>
  <c r="B132" i="4" a="1"/>
  <c r="I135" i="4" s="1"/>
  <c r="B112" i="4" a="1"/>
  <c r="B95" i="4" a="1"/>
  <c r="J97" i="4" s="1"/>
  <c r="B64" i="4" a="1"/>
  <c r="I72" i="4" s="1"/>
  <c r="B27" i="4" a="1"/>
  <c r="I6" i="4"/>
  <c r="D6" i="4"/>
  <c r="E6" i="4"/>
  <c r="F6" i="4"/>
  <c r="G6" i="4"/>
  <c r="H6" i="4"/>
  <c r="C6" i="4"/>
  <c r="D7" i="4"/>
  <c r="E7" i="4"/>
  <c r="E88" i="4" s="1"/>
  <c r="C7" i="4"/>
  <c r="C124" i="4" s="1"/>
  <c r="B8" i="4" a="1"/>
  <c r="A95" i="2"/>
  <c r="A94" i="2"/>
  <c r="A93" i="2"/>
  <c r="A92" i="2"/>
  <c r="A91" i="2"/>
  <c r="A90" i="2"/>
  <c r="A89" i="2"/>
  <c r="G12" i="4" l="1"/>
  <c r="I12" i="4"/>
  <c r="I164" i="4"/>
  <c r="G164" i="4"/>
  <c r="F164" i="4"/>
  <c r="B163" i="4"/>
  <c r="J164" i="4"/>
  <c r="I150" i="4"/>
  <c r="H150" i="4"/>
  <c r="G150" i="4"/>
  <c r="F150" i="4"/>
  <c r="J113" i="4"/>
  <c r="J114" i="4"/>
  <c r="I114" i="4"/>
  <c r="H114" i="4"/>
  <c r="G114" i="4"/>
  <c r="F114" i="4"/>
  <c r="H12" i="4"/>
  <c r="F12" i="4"/>
  <c r="J11" i="4"/>
  <c r="J12" i="4"/>
  <c r="J134" i="4"/>
  <c r="J135" i="4"/>
  <c r="H135" i="4"/>
  <c r="G135" i="4"/>
  <c r="F135" i="4"/>
  <c r="I134" i="4"/>
  <c r="H134" i="4"/>
  <c r="G134" i="4"/>
  <c r="F134" i="4"/>
  <c r="I97" i="4"/>
  <c r="H97" i="4"/>
  <c r="G97" i="4"/>
  <c r="F97" i="4"/>
  <c r="F72" i="4"/>
  <c r="I73" i="4"/>
  <c r="H73" i="4"/>
  <c r="G73" i="4"/>
  <c r="F73" i="4"/>
  <c r="J72" i="4"/>
  <c r="J73" i="4"/>
  <c r="H72" i="4"/>
  <c r="G72" i="4"/>
  <c r="J71" i="4"/>
  <c r="G71" i="4"/>
  <c r="H71" i="4"/>
  <c r="I71" i="4"/>
  <c r="F71" i="4"/>
  <c r="J35" i="4"/>
  <c r="J36" i="4"/>
  <c r="J37" i="4"/>
  <c r="I37" i="4"/>
  <c r="H37" i="4"/>
  <c r="G37" i="4"/>
  <c r="F37" i="4"/>
  <c r="I36" i="4"/>
  <c r="H36" i="4"/>
  <c r="G36" i="4"/>
  <c r="F36" i="4"/>
  <c r="I11" i="4"/>
  <c r="H11" i="4"/>
  <c r="G11" i="4"/>
  <c r="F11" i="4"/>
  <c r="B132" i="4"/>
  <c r="H132" i="4" s="1"/>
  <c r="J133" i="4"/>
  <c r="H35" i="4"/>
  <c r="I163" i="4"/>
  <c r="J163" i="4"/>
  <c r="E144" i="4"/>
  <c r="G35" i="4"/>
  <c r="B148" i="4"/>
  <c r="I148" i="4" s="1"/>
  <c r="J149" i="4"/>
  <c r="F35" i="4"/>
  <c r="E157" i="4"/>
  <c r="B8" i="4"/>
  <c r="I8" i="4" s="1"/>
  <c r="J10" i="4"/>
  <c r="J9" i="4"/>
  <c r="E160" i="4"/>
  <c r="I35" i="4"/>
  <c r="N4" i="2"/>
  <c r="U4" i="2" s="1"/>
  <c r="E176" i="4"/>
  <c r="E168" i="4"/>
  <c r="E128" i="4"/>
  <c r="J67" i="4"/>
  <c r="J68" i="4"/>
  <c r="J69" i="4"/>
  <c r="J70" i="4"/>
  <c r="J65" i="4"/>
  <c r="J66" i="4"/>
  <c r="B95" i="4"/>
  <c r="J95" i="4" s="1"/>
  <c r="J96" i="4"/>
  <c r="B27" i="4"/>
  <c r="H27" i="4" s="1"/>
  <c r="J28" i="4"/>
  <c r="J32" i="4"/>
  <c r="J29" i="4"/>
  <c r="J30" i="4"/>
  <c r="J31" i="4"/>
  <c r="J33" i="4"/>
  <c r="J34" i="4"/>
  <c r="F33" i="4"/>
  <c r="D31" i="4"/>
  <c r="I28" i="4"/>
  <c r="G10" i="4"/>
  <c r="E136" i="4"/>
  <c r="E120" i="4"/>
  <c r="E152" i="4"/>
  <c r="E110" i="4"/>
  <c r="E146" i="4"/>
  <c r="E130" i="4"/>
  <c r="V5" i="2"/>
  <c r="E143" i="4"/>
  <c r="E162" i="4"/>
  <c r="E72" i="4"/>
  <c r="AA5" i="2"/>
  <c r="E127" i="4"/>
  <c r="E159" i="4"/>
  <c r="E175" i="4"/>
  <c r="E174" i="4"/>
  <c r="E142" i="4"/>
  <c r="E126" i="4"/>
  <c r="E158" i="4"/>
  <c r="G96" i="4"/>
  <c r="M4" i="2"/>
  <c r="G133" i="4"/>
  <c r="E114" i="4"/>
  <c r="G149" i="4"/>
  <c r="E141" i="4"/>
  <c r="E125" i="4"/>
  <c r="D134" i="4"/>
  <c r="D159" i="4"/>
  <c r="D153" i="4"/>
  <c r="C150" i="4"/>
  <c r="D143" i="4"/>
  <c r="D137" i="4"/>
  <c r="C134" i="4"/>
  <c r="D127" i="4"/>
  <c r="D121" i="4"/>
  <c r="D101" i="4"/>
  <c r="B64" i="4"/>
  <c r="J64" i="4" s="1"/>
  <c r="G65" i="4"/>
  <c r="I67" i="4"/>
  <c r="D70" i="4"/>
  <c r="H65" i="4"/>
  <c r="C68" i="4"/>
  <c r="E70" i="4"/>
  <c r="I65" i="4"/>
  <c r="D68" i="4"/>
  <c r="F70" i="4"/>
  <c r="C66" i="4"/>
  <c r="E68" i="4"/>
  <c r="G70" i="4"/>
  <c r="D66" i="4"/>
  <c r="F68" i="4"/>
  <c r="H70" i="4"/>
  <c r="E66" i="4"/>
  <c r="G68" i="4"/>
  <c r="I70" i="4"/>
  <c r="F66" i="4"/>
  <c r="H68" i="4"/>
  <c r="G66" i="4"/>
  <c r="I68" i="4"/>
  <c r="H66" i="4"/>
  <c r="C69" i="4"/>
  <c r="I66" i="4"/>
  <c r="D69" i="4"/>
  <c r="C67" i="4"/>
  <c r="E69" i="4"/>
  <c r="D67" i="4"/>
  <c r="F69" i="4"/>
  <c r="C65" i="4"/>
  <c r="E67" i="4"/>
  <c r="G69" i="4"/>
  <c r="D65" i="4"/>
  <c r="F67" i="4"/>
  <c r="H69" i="4"/>
  <c r="E65" i="4"/>
  <c r="G67" i="4"/>
  <c r="I69" i="4"/>
  <c r="C177" i="4"/>
  <c r="C156" i="4"/>
  <c r="C140" i="4"/>
  <c r="E104" i="4"/>
  <c r="D63" i="4"/>
  <c r="E40" i="4"/>
  <c r="D165" i="4"/>
  <c r="D149" i="4"/>
  <c r="D133" i="4"/>
  <c r="S4" i="2"/>
  <c r="C13" i="4"/>
  <c r="C45" i="4"/>
  <c r="C61" i="4"/>
  <c r="C77" i="4"/>
  <c r="C93" i="4"/>
  <c r="C109" i="4"/>
  <c r="C20" i="4"/>
  <c r="C36" i="4"/>
  <c r="C52" i="4"/>
  <c r="C84" i="4"/>
  <c r="C100" i="4"/>
  <c r="C116" i="4"/>
  <c r="C164" i="4"/>
  <c r="C107" i="4"/>
  <c r="C11" i="4"/>
  <c r="C43" i="4"/>
  <c r="C59" i="4"/>
  <c r="C75" i="4"/>
  <c r="C91" i="4"/>
  <c r="C18" i="4"/>
  <c r="C50" i="4"/>
  <c r="C82" i="4"/>
  <c r="C98" i="4"/>
  <c r="C114" i="4"/>
  <c r="C130" i="4"/>
  <c r="C146" i="4"/>
  <c r="C162" i="4"/>
  <c r="C25" i="4"/>
  <c r="C41" i="4"/>
  <c r="C57" i="4"/>
  <c r="C73" i="4"/>
  <c r="C89" i="4"/>
  <c r="C105" i="4"/>
  <c r="C121" i="4"/>
  <c r="C137" i="4"/>
  <c r="C153" i="4"/>
  <c r="C169" i="4"/>
  <c r="C16" i="4"/>
  <c r="C48" i="4"/>
  <c r="C80" i="4"/>
  <c r="C23" i="4"/>
  <c r="C39" i="4"/>
  <c r="C55" i="4"/>
  <c r="C71" i="4"/>
  <c r="C87" i="4"/>
  <c r="C103" i="4"/>
  <c r="C119" i="4"/>
  <c r="C135" i="4"/>
  <c r="C151" i="4"/>
  <c r="C167" i="4"/>
  <c r="C14" i="4"/>
  <c r="C46" i="4"/>
  <c r="C62" i="4"/>
  <c r="C78" i="4"/>
  <c r="C94" i="4"/>
  <c r="C21" i="4"/>
  <c r="C37" i="4"/>
  <c r="C53" i="4"/>
  <c r="C85" i="4"/>
  <c r="C101" i="4"/>
  <c r="C117" i="4"/>
  <c r="C165" i="4"/>
  <c r="C12" i="4"/>
  <c r="C44" i="4"/>
  <c r="C60" i="4"/>
  <c r="C76" i="4"/>
  <c r="C92" i="4"/>
  <c r="C19" i="4"/>
  <c r="C35" i="4"/>
  <c r="C51" i="4"/>
  <c r="C83" i="4"/>
  <c r="C99" i="4"/>
  <c r="C115" i="4"/>
  <c r="C131" i="4"/>
  <c r="C147" i="4"/>
  <c r="C26" i="4"/>
  <c r="C42" i="4"/>
  <c r="C58" i="4"/>
  <c r="C74" i="4"/>
  <c r="C90" i="4"/>
  <c r="C106" i="4"/>
  <c r="C122" i="4"/>
  <c r="C138" i="4"/>
  <c r="C154" i="4"/>
  <c r="C170" i="4"/>
  <c r="C81" i="4"/>
  <c r="C17" i="4"/>
  <c r="C49" i="4"/>
  <c r="C97" i="4"/>
  <c r="C24" i="4"/>
  <c r="C40" i="4"/>
  <c r="C56" i="4"/>
  <c r="C72" i="4"/>
  <c r="C88" i="4"/>
  <c r="C104" i="4"/>
  <c r="C120" i="4"/>
  <c r="C136" i="4"/>
  <c r="C152" i="4"/>
  <c r="C168" i="4"/>
  <c r="C15" i="4"/>
  <c r="C47" i="4"/>
  <c r="C63" i="4"/>
  <c r="C79" i="4"/>
  <c r="C111" i="4"/>
  <c r="C127" i="4"/>
  <c r="C143" i="4"/>
  <c r="C159" i="4"/>
  <c r="C175" i="4"/>
  <c r="C96" i="4"/>
  <c r="B112" i="4"/>
  <c r="J112" i="4" s="1"/>
  <c r="G113" i="4"/>
  <c r="H113" i="4"/>
  <c r="D113" i="4"/>
  <c r="E113" i="4"/>
  <c r="C174" i="4"/>
  <c r="C171" i="4"/>
  <c r="E15" i="4"/>
  <c r="E47" i="4"/>
  <c r="E63" i="4"/>
  <c r="E79" i="4"/>
  <c r="E111" i="4"/>
  <c r="E22" i="4"/>
  <c r="E38" i="4"/>
  <c r="E54" i="4"/>
  <c r="E86" i="4"/>
  <c r="E102" i="4"/>
  <c r="E118" i="4"/>
  <c r="E134" i="4"/>
  <c r="E150" i="4"/>
  <c r="E166" i="4"/>
  <c r="E13" i="4"/>
  <c r="E45" i="4"/>
  <c r="E61" i="4"/>
  <c r="E77" i="4"/>
  <c r="E93" i="4"/>
  <c r="E20" i="4"/>
  <c r="E36" i="4"/>
  <c r="E52" i="4"/>
  <c r="E84" i="4"/>
  <c r="E100" i="4"/>
  <c r="E116" i="4"/>
  <c r="E164" i="4"/>
  <c r="E11" i="4"/>
  <c r="E43" i="4"/>
  <c r="E59" i="4"/>
  <c r="E75" i="4"/>
  <c r="E91" i="4"/>
  <c r="E107" i="4"/>
  <c r="E123" i="4"/>
  <c r="E139" i="4"/>
  <c r="E155" i="4"/>
  <c r="E171" i="4"/>
  <c r="E18" i="4"/>
  <c r="E50" i="4"/>
  <c r="E82" i="4"/>
  <c r="E25" i="4"/>
  <c r="E41" i="4"/>
  <c r="E57" i="4"/>
  <c r="E73" i="4"/>
  <c r="E89" i="4"/>
  <c r="E105" i="4"/>
  <c r="E121" i="4"/>
  <c r="E137" i="4"/>
  <c r="E153" i="4"/>
  <c r="E169" i="4"/>
  <c r="E16" i="4"/>
  <c r="E48" i="4"/>
  <c r="E80" i="4"/>
  <c r="E23" i="4"/>
  <c r="E39" i="4"/>
  <c r="E55" i="4"/>
  <c r="E71" i="4"/>
  <c r="E87" i="4"/>
  <c r="E103" i="4"/>
  <c r="E119" i="4"/>
  <c r="E135" i="4"/>
  <c r="E151" i="4"/>
  <c r="E167" i="4"/>
  <c r="E14" i="4"/>
  <c r="E46" i="4"/>
  <c r="E62" i="4"/>
  <c r="E78" i="4"/>
  <c r="E21" i="4"/>
  <c r="E37" i="4"/>
  <c r="E53" i="4"/>
  <c r="E85" i="4"/>
  <c r="E101" i="4"/>
  <c r="E117" i="4"/>
  <c r="E165" i="4"/>
  <c r="E12" i="4"/>
  <c r="E44" i="4"/>
  <c r="E60" i="4"/>
  <c r="E76" i="4"/>
  <c r="E92" i="4"/>
  <c r="E108" i="4"/>
  <c r="E124" i="4"/>
  <c r="E140" i="4"/>
  <c r="E156" i="4"/>
  <c r="E172" i="4"/>
  <c r="E99" i="4"/>
  <c r="E19" i="4"/>
  <c r="E35" i="4"/>
  <c r="E51" i="4"/>
  <c r="E83" i="4"/>
  <c r="E26" i="4"/>
  <c r="E42" i="4"/>
  <c r="E58" i="4"/>
  <c r="E74" i="4"/>
  <c r="E90" i="4"/>
  <c r="E106" i="4"/>
  <c r="E122" i="4"/>
  <c r="E138" i="4"/>
  <c r="E154" i="4"/>
  <c r="E170" i="4"/>
  <c r="E17" i="4"/>
  <c r="E49" i="4"/>
  <c r="E81" i="4"/>
  <c r="E97" i="4"/>
  <c r="E129" i="4"/>
  <c r="E145" i="4"/>
  <c r="E161" i="4"/>
  <c r="E177" i="4"/>
  <c r="F132" i="4"/>
  <c r="C161" i="4"/>
  <c r="C145" i="4"/>
  <c r="C129" i="4"/>
  <c r="D117" i="4"/>
  <c r="I113" i="4"/>
  <c r="C110" i="4"/>
  <c r="D95" i="4"/>
  <c r="D47" i="4"/>
  <c r="F113" i="4"/>
  <c r="C126" i="4"/>
  <c r="D103" i="4"/>
  <c r="E24" i="4"/>
  <c r="C139" i="4"/>
  <c r="C123" i="4"/>
  <c r="D167" i="4"/>
  <c r="D106" i="4"/>
  <c r="C54" i="4"/>
  <c r="C158" i="4"/>
  <c r="C142" i="4"/>
  <c r="C113" i="4"/>
  <c r="R4" i="2"/>
  <c r="C176" i="4"/>
  <c r="D164" i="4"/>
  <c r="E173" i="4"/>
  <c r="D170" i="4"/>
  <c r="D79" i="4"/>
  <c r="D22" i="4"/>
  <c r="D38" i="4"/>
  <c r="D54" i="4"/>
  <c r="D86" i="4"/>
  <c r="D102" i="4"/>
  <c r="D118" i="4"/>
  <c r="D13" i="4"/>
  <c r="D45" i="4"/>
  <c r="D61" i="4"/>
  <c r="D77" i="4"/>
  <c r="D93" i="4"/>
  <c r="D109" i="4"/>
  <c r="D125" i="4"/>
  <c r="D141" i="4"/>
  <c r="D157" i="4"/>
  <c r="D173" i="4"/>
  <c r="D100" i="4"/>
  <c r="D20" i="4"/>
  <c r="D36" i="4"/>
  <c r="D52" i="4"/>
  <c r="D84" i="4"/>
  <c r="D11" i="4"/>
  <c r="D43" i="4"/>
  <c r="D59" i="4"/>
  <c r="D75" i="4"/>
  <c r="D91" i="4"/>
  <c r="D107" i="4"/>
  <c r="D123" i="4"/>
  <c r="D139" i="4"/>
  <c r="D155" i="4"/>
  <c r="D171" i="4"/>
  <c r="D18" i="4"/>
  <c r="D50" i="4"/>
  <c r="D82" i="4"/>
  <c r="D98" i="4"/>
  <c r="D114" i="4"/>
  <c r="D130" i="4"/>
  <c r="D146" i="4"/>
  <c r="D162" i="4"/>
  <c r="D25" i="4"/>
  <c r="D41" i="4"/>
  <c r="D57" i="4"/>
  <c r="D73" i="4"/>
  <c r="D89" i="4"/>
  <c r="D16" i="4"/>
  <c r="D48" i="4"/>
  <c r="D80" i="4"/>
  <c r="D128" i="4"/>
  <c r="D144" i="4"/>
  <c r="D160" i="4"/>
  <c r="D176" i="4"/>
  <c r="D23" i="4"/>
  <c r="D39" i="4"/>
  <c r="D55" i="4"/>
  <c r="D71" i="4"/>
  <c r="D87" i="4"/>
  <c r="D14" i="4"/>
  <c r="D46" i="4"/>
  <c r="D62" i="4"/>
  <c r="D78" i="4"/>
  <c r="D94" i="4"/>
  <c r="D110" i="4"/>
  <c r="D126" i="4"/>
  <c r="D142" i="4"/>
  <c r="D158" i="4"/>
  <c r="D174" i="4"/>
  <c r="D21" i="4"/>
  <c r="D37" i="4"/>
  <c r="D53" i="4"/>
  <c r="D85" i="4"/>
  <c r="D12" i="4"/>
  <c r="D44" i="4"/>
  <c r="D60" i="4"/>
  <c r="D76" i="4"/>
  <c r="D92" i="4"/>
  <c r="D108" i="4"/>
  <c r="D124" i="4"/>
  <c r="D140" i="4"/>
  <c r="D156" i="4"/>
  <c r="D172" i="4"/>
  <c r="D19" i="4"/>
  <c r="D35" i="4"/>
  <c r="D51" i="4"/>
  <c r="D83" i="4"/>
  <c r="D99" i="4"/>
  <c r="D115" i="4"/>
  <c r="D131" i="4"/>
  <c r="D147" i="4"/>
  <c r="D26" i="4"/>
  <c r="D42" i="4"/>
  <c r="D58" i="4"/>
  <c r="D74" i="4"/>
  <c r="D90" i="4"/>
  <c r="D17" i="4"/>
  <c r="D49" i="4"/>
  <c r="D81" i="4"/>
  <c r="D97" i="4"/>
  <c r="D129" i="4"/>
  <c r="D145" i="4"/>
  <c r="D161" i="4"/>
  <c r="D177" i="4"/>
  <c r="D24" i="4"/>
  <c r="D40" i="4"/>
  <c r="D56" i="4"/>
  <c r="D72" i="4"/>
  <c r="D88" i="4"/>
  <c r="D104" i="4"/>
  <c r="D120" i="4"/>
  <c r="D136" i="4"/>
  <c r="D152" i="4"/>
  <c r="D168" i="4"/>
  <c r="F148" i="4"/>
  <c r="H148" i="4"/>
  <c r="D116" i="4"/>
  <c r="E109" i="4"/>
  <c r="E94" i="4"/>
  <c r="C163" i="4"/>
  <c r="D163" i="4"/>
  <c r="A78" i="2" a="1"/>
  <c r="F163" i="4"/>
  <c r="G163" i="4"/>
  <c r="C155" i="4"/>
  <c r="P4" i="2"/>
  <c r="C173" i="4"/>
  <c r="H163" i="4"/>
  <c r="O4" i="2"/>
  <c r="E163" i="4"/>
  <c r="C160" i="4"/>
  <c r="D151" i="4"/>
  <c r="E147" i="4"/>
  <c r="C144" i="4"/>
  <c r="D135" i="4"/>
  <c r="E131" i="4"/>
  <c r="C128" i="4"/>
  <c r="D119" i="4"/>
  <c r="C70" i="4"/>
  <c r="C38" i="4"/>
  <c r="D154" i="4"/>
  <c r="D138" i="4"/>
  <c r="D122" i="4"/>
  <c r="C102" i="4"/>
  <c r="C86" i="4"/>
  <c r="H67" i="4"/>
  <c r="C157" i="4"/>
  <c r="C141" i="4"/>
  <c r="C125" i="4"/>
  <c r="D105" i="4"/>
  <c r="F65" i="4"/>
  <c r="D15" i="4"/>
  <c r="D166" i="4"/>
  <c r="D175" i="4"/>
  <c r="D169" i="4"/>
  <c r="C166" i="4"/>
  <c r="E98" i="4"/>
  <c r="Q4" i="2"/>
  <c r="X4" i="2" s="1"/>
  <c r="AE4" i="2" s="1"/>
  <c r="C172" i="4"/>
  <c r="E115" i="4"/>
  <c r="D111" i="4"/>
  <c r="C108" i="4"/>
  <c r="E56" i="4"/>
  <c r="D150" i="4"/>
  <c r="C118" i="4"/>
  <c r="C22" i="4"/>
  <c r="I149" i="4"/>
  <c r="I133" i="4"/>
  <c r="E33" i="4"/>
  <c r="C31" i="4"/>
  <c r="H28" i="4"/>
  <c r="F10" i="4"/>
  <c r="H149" i="4"/>
  <c r="H133" i="4"/>
  <c r="D33" i="4"/>
  <c r="I30" i="4"/>
  <c r="G28" i="4"/>
  <c r="E10" i="4"/>
  <c r="C33" i="4"/>
  <c r="H30" i="4"/>
  <c r="F28" i="4"/>
  <c r="D10" i="4"/>
  <c r="F149" i="4"/>
  <c r="F133" i="4"/>
  <c r="I96" i="4"/>
  <c r="I32" i="4"/>
  <c r="G30" i="4"/>
  <c r="E28" i="4"/>
  <c r="C10" i="4"/>
  <c r="E149" i="4"/>
  <c r="E133" i="4"/>
  <c r="H96" i="4"/>
  <c r="H32" i="4"/>
  <c r="F30" i="4"/>
  <c r="D28" i="4"/>
  <c r="I9" i="4"/>
  <c r="I34" i="4"/>
  <c r="G32" i="4"/>
  <c r="E30" i="4"/>
  <c r="C28" i="4"/>
  <c r="H9" i="4"/>
  <c r="C149" i="4"/>
  <c r="C133" i="4"/>
  <c r="F96" i="4"/>
  <c r="H34" i="4"/>
  <c r="F32" i="4"/>
  <c r="D30" i="4"/>
  <c r="G9" i="4"/>
  <c r="E96" i="4"/>
  <c r="G34" i="4"/>
  <c r="E32" i="4"/>
  <c r="C30" i="4"/>
  <c r="F9" i="4"/>
  <c r="D96" i="4"/>
  <c r="F34" i="4"/>
  <c r="D32" i="4"/>
  <c r="I29" i="4"/>
  <c r="E9" i="4"/>
  <c r="E34" i="4"/>
  <c r="C32" i="4"/>
  <c r="H29" i="4"/>
  <c r="D9" i="4"/>
  <c r="D34" i="4"/>
  <c r="I31" i="4"/>
  <c r="G29" i="4"/>
  <c r="C9" i="4"/>
  <c r="C34" i="4"/>
  <c r="H31" i="4"/>
  <c r="F29" i="4"/>
  <c r="I33" i="4"/>
  <c r="G31" i="4"/>
  <c r="E29" i="4"/>
  <c r="H33" i="4"/>
  <c r="F31" i="4"/>
  <c r="D29" i="4"/>
  <c r="I10" i="4"/>
  <c r="G33" i="4"/>
  <c r="E31" i="4"/>
  <c r="C29" i="4"/>
  <c r="H10" i="4"/>
  <c r="AB5" i="2"/>
  <c r="A44" i="2" l="1" a="1"/>
  <c r="A44" i="2" s="1"/>
  <c r="E132" i="4"/>
  <c r="C132" i="4"/>
  <c r="A60" i="2" a="1"/>
  <c r="A60" i="2" s="1"/>
  <c r="G132" i="4"/>
  <c r="D132" i="4"/>
  <c r="C8" i="4"/>
  <c r="D8" i="4"/>
  <c r="F8" i="4"/>
  <c r="E8" i="4"/>
  <c r="H8" i="4"/>
  <c r="C148" i="4"/>
  <c r="E148" i="4"/>
  <c r="A69" i="2" a="1"/>
  <c r="AC71" i="2" s="1"/>
  <c r="G148" i="4"/>
  <c r="C95" i="4"/>
  <c r="M44" i="2" s="1"/>
  <c r="I95" i="4"/>
  <c r="AG44" i="2" s="1"/>
  <c r="H95" i="4"/>
  <c r="G95" i="4"/>
  <c r="F95" i="4"/>
  <c r="E95" i="4"/>
  <c r="O79" i="2"/>
  <c r="Z80" i="2"/>
  <c r="AF50" i="2"/>
  <c r="T80" i="2"/>
  <c r="O46" i="2"/>
  <c r="AB81" i="2"/>
  <c r="R45" i="2"/>
  <c r="AG49" i="2"/>
  <c r="AB50" i="2"/>
  <c r="Q46" i="2"/>
  <c r="G27" i="4"/>
  <c r="U81" i="2"/>
  <c r="AG83" i="2"/>
  <c r="A16" i="2" a="1"/>
  <c r="Y18" i="2" s="1"/>
  <c r="E27" i="4"/>
  <c r="Z82" i="2"/>
  <c r="D27" i="4"/>
  <c r="F27" i="4"/>
  <c r="R49" i="2"/>
  <c r="U46" i="2"/>
  <c r="AA50" i="2"/>
  <c r="M50" i="2"/>
  <c r="AA83" i="2"/>
  <c r="C27" i="4"/>
  <c r="G8" i="4"/>
  <c r="J8" i="4"/>
  <c r="A6" i="2" a="1"/>
  <c r="AG7" i="2" s="1"/>
  <c r="AF82" i="2"/>
  <c r="AC49" i="2"/>
  <c r="U80" i="2"/>
  <c r="X50" i="2"/>
  <c r="P81" i="2"/>
  <c r="AB79" i="2"/>
  <c r="O62" i="2"/>
  <c r="AF47" i="2"/>
  <c r="S63" i="2"/>
  <c r="W80" i="2"/>
  <c r="W82" i="2"/>
  <c r="AF81" i="2"/>
  <c r="P79" i="2"/>
  <c r="Y48" i="2"/>
  <c r="AF79" i="2"/>
  <c r="D148" i="4"/>
  <c r="J148" i="4"/>
  <c r="X83" i="2"/>
  <c r="M79" i="2"/>
  <c r="O81" i="2"/>
  <c r="V83" i="2"/>
  <c r="AA80" i="2"/>
  <c r="W46" i="2"/>
  <c r="S80" i="2"/>
  <c r="AC79" i="2"/>
  <c r="AE50" i="2"/>
  <c r="Q82" i="2"/>
  <c r="AE66" i="2"/>
  <c r="Q47" i="2"/>
  <c r="AC48" i="2"/>
  <c r="Y80" i="2"/>
  <c r="S48" i="2"/>
  <c r="S81" i="2"/>
  <c r="Q79" i="2"/>
  <c r="U63" i="2"/>
  <c r="AG82" i="2"/>
  <c r="X49" i="2"/>
  <c r="AD49" i="2"/>
  <c r="N82" i="2"/>
  <c r="AG79" i="2"/>
  <c r="W49" i="2"/>
  <c r="N80" i="2"/>
  <c r="S83" i="2"/>
  <c r="Q45" i="2"/>
  <c r="Q62" i="2"/>
  <c r="AB48" i="2"/>
  <c r="Y82" i="2"/>
  <c r="T83" i="2"/>
  <c r="W64" i="2"/>
  <c r="M83" i="2"/>
  <c r="AE63" i="2"/>
  <c r="Y81" i="2"/>
  <c r="N79" i="2"/>
  <c r="N81" i="2"/>
  <c r="X82" i="2"/>
  <c r="AE81" i="2"/>
  <c r="AA62" i="2"/>
  <c r="AE49" i="2"/>
  <c r="AA47" i="2"/>
  <c r="R65" i="2"/>
  <c r="T46" i="2"/>
  <c r="AC83" i="2"/>
  <c r="T82" i="2"/>
  <c r="I27" i="4"/>
  <c r="AC62" i="2"/>
  <c r="Q64" i="2"/>
  <c r="Z50" i="2"/>
  <c r="V48" i="2"/>
  <c r="AC66" i="2"/>
  <c r="U49" i="2"/>
  <c r="U65" i="2"/>
  <c r="O83" i="2"/>
  <c r="AE48" i="2"/>
  <c r="O45" i="2"/>
  <c r="I132" i="4"/>
  <c r="AG60" i="2" s="1"/>
  <c r="J132" i="4"/>
  <c r="B60" i="2" s="1"/>
  <c r="B79" i="2"/>
  <c r="B80" i="2"/>
  <c r="B81" i="2"/>
  <c r="B82" i="2"/>
  <c r="B83" i="2"/>
  <c r="B46" i="2"/>
  <c r="B47" i="2"/>
  <c r="B48" i="2"/>
  <c r="B73" i="2"/>
  <c r="B49" i="2"/>
  <c r="B50" i="2"/>
  <c r="J27" i="4"/>
  <c r="B66" i="2"/>
  <c r="B62" i="2"/>
  <c r="B63" i="2"/>
  <c r="B64" i="2"/>
  <c r="B65" i="2"/>
  <c r="B44" i="2"/>
  <c r="B45" i="2"/>
  <c r="B61" i="2"/>
  <c r="W4" i="2"/>
  <c r="AD4" i="2" s="1"/>
  <c r="Y4" i="2"/>
  <c r="Z4" i="2"/>
  <c r="AC72" i="2"/>
  <c r="AA45" i="2"/>
  <c r="X71" i="2"/>
  <c r="Y74" i="2"/>
  <c r="T4" i="2"/>
  <c r="AD75" i="2"/>
  <c r="T75" i="2"/>
  <c r="X48" i="2"/>
  <c r="AB73" i="2"/>
  <c r="V4" i="2"/>
  <c r="AG72" i="2"/>
  <c r="Y73" i="2"/>
  <c r="T72" i="2"/>
  <c r="AA71" i="2"/>
  <c r="V49" i="2"/>
  <c r="AF63" i="2"/>
  <c r="AD48" i="2"/>
  <c r="Z49" i="2"/>
  <c r="O60" i="2"/>
  <c r="AB71" i="2"/>
  <c r="AA70" i="2"/>
  <c r="M60" i="2"/>
  <c r="T71" i="2"/>
  <c r="AD83" i="2"/>
  <c r="S79" i="2"/>
  <c r="W79" i="2"/>
  <c r="P61" i="2"/>
  <c r="Z61" i="2"/>
  <c r="T63" i="2"/>
  <c r="AB4" i="2"/>
  <c r="R47" i="2"/>
  <c r="AG80" i="2"/>
  <c r="R63" i="2"/>
  <c r="T81" i="2"/>
  <c r="M80" i="2"/>
  <c r="S50" i="2"/>
  <c r="V80" i="2"/>
  <c r="S66" i="2"/>
  <c r="AC80" i="2"/>
  <c r="P63" i="2"/>
  <c r="AG65" i="2"/>
  <c r="O71" i="2"/>
  <c r="AD71" i="2"/>
  <c r="V47" i="2"/>
  <c r="AG66" i="2"/>
  <c r="Q83" i="2"/>
  <c r="AG48" i="2"/>
  <c r="AF61" i="2"/>
  <c r="AB61" i="2"/>
  <c r="AE70" i="2"/>
  <c r="AE61" i="2"/>
  <c r="P70" i="2"/>
  <c r="Z70" i="2"/>
  <c r="AF45" i="2"/>
  <c r="N7" i="2"/>
  <c r="V61" i="2"/>
  <c r="AG8" i="2"/>
  <c r="P45" i="2"/>
  <c r="AC61" i="2"/>
  <c r="S61" i="2"/>
  <c r="AG61" i="2"/>
  <c r="AF70" i="2"/>
  <c r="AF8" i="2"/>
  <c r="R60" i="2"/>
  <c r="X45" i="2"/>
  <c r="U61" i="2"/>
  <c r="AA8" i="2"/>
  <c r="AC75" i="2"/>
  <c r="Q81" i="2"/>
  <c r="AC46" i="2"/>
  <c r="W63" i="2"/>
  <c r="AA82" i="2"/>
  <c r="AE46" i="2"/>
  <c r="Z66" i="2"/>
  <c r="Q72" i="2"/>
  <c r="O50" i="2"/>
  <c r="AE79" i="2"/>
  <c r="R62" i="2"/>
  <c r="V81" i="2"/>
  <c r="O66" i="2"/>
  <c r="P66" i="2"/>
  <c r="R73" i="2"/>
  <c r="R83" i="2"/>
  <c r="Y49" i="2"/>
  <c r="Q80" i="2"/>
  <c r="U50" i="2"/>
  <c r="M81" i="2"/>
  <c r="Z83" i="2"/>
  <c r="A78" i="2"/>
  <c r="O78" i="2" s="1"/>
  <c r="M49" i="2"/>
  <c r="AD81" i="2"/>
  <c r="N49" i="2"/>
  <c r="Y79" i="2"/>
  <c r="AC65" i="2"/>
  <c r="U10" i="2"/>
  <c r="P49" i="2"/>
  <c r="P46" i="2"/>
  <c r="AF72" i="2"/>
  <c r="V70" i="2"/>
  <c r="AB47" i="2"/>
  <c r="AG62" i="2"/>
  <c r="P82" i="2"/>
  <c r="V24" i="2"/>
  <c r="X64" i="2"/>
  <c r="AB83" i="2"/>
  <c r="U73" i="2"/>
  <c r="AF62" i="2"/>
  <c r="M48" i="2"/>
  <c r="AD80" i="2"/>
  <c r="U74" i="2"/>
  <c r="M71" i="2"/>
  <c r="M64" i="2"/>
  <c r="AA46" i="2"/>
  <c r="AC45" i="2"/>
  <c r="AE45" i="2"/>
  <c r="W61" i="2"/>
  <c r="P64" i="2"/>
  <c r="V63" i="2"/>
  <c r="U83" i="2"/>
  <c r="V13" i="2"/>
  <c r="V10" i="2"/>
  <c r="Q49" i="2"/>
  <c r="AG75" i="2"/>
  <c r="M12" i="2"/>
  <c r="AC50" i="2"/>
  <c r="X80" i="2"/>
  <c r="M66" i="2"/>
  <c r="AA48" i="2"/>
  <c r="V75" i="2"/>
  <c r="W83" i="2"/>
  <c r="AG47" i="2"/>
  <c r="R79" i="2"/>
  <c r="U62" i="2"/>
  <c r="AE83" i="2"/>
  <c r="O13" i="2"/>
  <c r="N74" i="2"/>
  <c r="AF13" i="2"/>
  <c r="AB49" i="2"/>
  <c r="W21" i="2"/>
  <c r="T45" i="2"/>
  <c r="S7" i="2"/>
  <c r="O64" i="2"/>
  <c r="AC47" i="2"/>
  <c r="AB70" i="2"/>
  <c r="S13" i="2"/>
  <c r="V66" i="2"/>
  <c r="AB65" i="2"/>
  <c r="AA63" i="2"/>
  <c r="Y47" i="2"/>
  <c r="N62" i="2"/>
  <c r="R81" i="2"/>
  <c r="Z63" i="2"/>
  <c r="AD82" i="2"/>
  <c r="S72" i="2"/>
  <c r="Y61" i="2"/>
  <c r="O47" i="2"/>
  <c r="AE73" i="2"/>
  <c r="AG50" i="2"/>
  <c r="AB80" i="2"/>
  <c r="AB10" i="2"/>
  <c r="R50" i="2"/>
  <c r="X81" i="2"/>
  <c r="AA64" i="2"/>
  <c r="T79" i="2"/>
  <c r="P80" i="2"/>
  <c r="V64" i="2"/>
  <c r="AE64" i="2"/>
  <c r="AD79" i="2"/>
  <c r="S45" i="2"/>
  <c r="N61" i="2"/>
  <c r="W45" i="2"/>
  <c r="Z45" i="2"/>
  <c r="R61" i="2"/>
  <c r="AG71" i="2"/>
  <c r="W66" i="2"/>
  <c r="Y9" i="2"/>
  <c r="T48" i="2"/>
  <c r="AD62" i="2"/>
  <c r="M82" i="2"/>
  <c r="U64" i="2"/>
  <c r="Y83" i="2"/>
  <c r="S46" i="2"/>
  <c r="Y70" i="2"/>
  <c r="AE47" i="2"/>
  <c r="Q12" i="2"/>
  <c r="S62" i="2"/>
  <c r="W81" i="2"/>
  <c r="W11" i="2"/>
  <c r="T62" i="2"/>
  <c r="S82" i="2"/>
  <c r="V65" i="2"/>
  <c r="N64" i="2"/>
  <c r="O80" i="2"/>
  <c r="Y46" i="2"/>
  <c r="AA81" i="2"/>
  <c r="V9" i="2"/>
  <c r="Z65" i="2"/>
  <c r="P48" i="2"/>
  <c r="Z62" i="2"/>
  <c r="M61" i="2"/>
  <c r="AD61" i="2"/>
  <c r="V45" i="2"/>
  <c r="Q61" i="2"/>
  <c r="Y45" i="2"/>
  <c r="T61" i="2"/>
  <c r="AA61" i="2"/>
  <c r="T10" i="2"/>
  <c r="O49" i="2"/>
  <c r="Z79" i="2"/>
  <c r="Y63" i="2"/>
  <c r="AC82" i="2"/>
  <c r="P65" i="2"/>
  <c r="M9" i="2"/>
  <c r="N47" i="2"/>
  <c r="AD73" i="2"/>
  <c r="O9" i="2"/>
  <c r="Z48" i="2"/>
  <c r="AG12" i="2"/>
  <c r="N63" i="2"/>
  <c r="R82" i="2"/>
  <c r="R12" i="2"/>
  <c r="O63" i="2"/>
  <c r="N83" i="2"/>
  <c r="Q66" i="2"/>
  <c r="AD64" i="2"/>
  <c r="AE80" i="2"/>
  <c r="T47" i="2"/>
  <c r="V82" i="2"/>
  <c r="AG10" i="2"/>
  <c r="U66" i="2"/>
  <c r="O7" i="2"/>
  <c r="V7" i="2"/>
  <c r="N45" i="2"/>
  <c r="U45" i="2"/>
  <c r="AB45" i="2"/>
  <c r="AB8" i="2"/>
  <c r="N8" i="2"/>
  <c r="U8" i="2"/>
  <c r="P60" i="2"/>
  <c r="AF60" i="2"/>
  <c r="N60" i="2"/>
  <c r="W60" i="2"/>
  <c r="AG22" i="2"/>
  <c r="W71" i="2"/>
  <c r="Q71" i="2"/>
  <c r="S75" i="2"/>
  <c r="X70" i="2"/>
  <c r="AB46" i="2"/>
  <c r="R46" i="2"/>
  <c r="Z46" i="2"/>
  <c r="M47" i="2"/>
  <c r="U47" i="2"/>
  <c r="S49" i="2"/>
  <c r="AA49" i="2"/>
  <c r="N50" i="2"/>
  <c r="V50" i="2"/>
  <c r="AD50" i="2"/>
  <c r="N65" i="2"/>
  <c r="T73" i="2"/>
  <c r="X63" i="2"/>
  <c r="W50" i="2"/>
  <c r="AA72" i="2"/>
  <c r="AE82" i="2"/>
  <c r="X10" i="2"/>
  <c r="N10" i="2"/>
  <c r="V62" i="2"/>
  <c r="Z81" i="2"/>
  <c r="AE72" i="2"/>
  <c r="P10" i="2"/>
  <c r="AA79" i="2"/>
  <c r="W9" i="2"/>
  <c r="S11" i="2"/>
  <c r="N12" i="2"/>
  <c r="AD12" i="2"/>
  <c r="Y13" i="2"/>
  <c r="AD10" i="2"/>
  <c r="Q63" i="2"/>
  <c r="U82" i="2"/>
  <c r="AG81" i="2"/>
  <c r="AE74" i="2"/>
  <c r="AA11" i="2"/>
  <c r="AF10" i="2"/>
  <c r="Q74" i="2"/>
  <c r="M45" i="2"/>
  <c r="U70" i="2"/>
  <c r="AF48" i="2"/>
  <c r="X75" i="2"/>
  <c r="X62" i="2"/>
  <c r="Y11" i="2"/>
  <c r="AG63" i="2"/>
  <c r="P83" i="2"/>
  <c r="P62" i="2"/>
  <c r="V12" i="2"/>
  <c r="V79" i="2"/>
  <c r="AG74" i="2"/>
  <c r="AC73" i="2"/>
  <c r="M7" i="2"/>
  <c r="T12" i="2"/>
  <c r="X46" i="2"/>
  <c r="AB64" i="2"/>
  <c r="AF83" i="2"/>
  <c r="Q65" i="2"/>
  <c r="U79" i="2"/>
  <c r="Q13" i="2"/>
  <c r="AD65" i="2"/>
  <c r="AB82" i="2"/>
  <c r="O82" i="2"/>
  <c r="X79" i="2"/>
  <c r="T66" i="2"/>
  <c r="AE13" i="2"/>
  <c r="N48" i="2"/>
  <c r="R66" i="2"/>
  <c r="T9" i="2"/>
  <c r="AF80" i="2"/>
  <c r="X61" i="2"/>
  <c r="R80" i="2"/>
  <c r="C64" i="4"/>
  <c r="D64" i="4"/>
  <c r="E64" i="4"/>
  <c r="F64" i="4"/>
  <c r="G64" i="4"/>
  <c r="H64" i="4"/>
  <c r="I64" i="4"/>
  <c r="A31" i="2" a="1"/>
  <c r="AA32" i="2" s="1"/>
  <c r="Q10" i="2"/>
  <c r="Y62" i="2"/>
  <c r="AC81" i="2"/>
  <c r="W70" i="2"/>
  <c r="AG45" i="2"/>
  <c r="D112" i="4"/>
  <c r="F112" i="4"/>
  <c r="H112" i="4"/>
  <c r="I112" i="4"/>
  <c r="A52" i="2" a="1"/>
  <c r="AA53" i="2" s="1"/>
  <c r="C112" i="4"/>
  <c r="E112" i="4"/>
  <c r="G112" i="4"/>
  <c r="V60" i="2"/>
  <c r="AB44" i="2"/>
  <c r="AC78" i="2"/>
  <c r="AA60" i="2"/>
  <c r="AB60" i="2"/>
  <c r="U44" i="2"/>
  <c r="AF78" i="2"/>
  <c r="N44" i="2"/>
  <c r="U60" i="2"/>
  <c r="AD60" i="2"/>
  <c r="AC60" i="2"/>
  <c r="Y60" i="2"/>
  <c r="T60" i="2"/>
  <c r="V73" i="2" l="1"/>
  <c r="M70" i="2"/>
  <c r="Z74" i="2"/>
  <c r="V11" i="2"/>
  <c r="O70" i="2"/>
  <c r="AC10" i="2"/>
  <c r="AD72" i="2"/>
  <c r="V72" i="2"/>
  <c r="T8" i="2"/>
  <c r="P7" i="2"/>
  <c r="P71" i="2"/>
  <c r="S71" i="2"/>
  <c r="Z71" i="2"/>
  <c r="B72" i="2"/>
  <c r="Z47" i="2"/>
  <c r="U72" i="2"/>
  <c r="AF73" i="2"/>
  <c r="AG73" i="2"/>
  <c r="N72" i="2"/>
  <c r="N75" i="2"/>
  <c r="B70" i="2"/>
  <c r="B71" i="2"/>
  <c r="O72" i="2"/>
  <c r="O74" i="2"/>
  <c r="N73" i="2"/>
  <c r="T13" i="2"/>
  <c r="S10" i="2"/>
  <c r="AE7" i="2"/>
  <c r="N70" i="2"/>
  <c r="R72" i="2"/>
  <c r="U71" i="2"/>
  <c r="S73" i="2"/>
  <c r="X47" i="2"/>
  <c r="AD47" i="2"/>
  <c r="AF49" i="2"/>
  <c r="AF75" i="2"/>
  <c r="Q75" i="2"/>
  <c r="P9" i="2"/>
  <c r="R70" i="2"/>
  <c r="M72" i="2"/>
  <c r="V71" i="2"/>
  <c r="O48" i="2"/>
  <c r="AF46" i="2"/>
  <c r="V46" i="2"/>
  <c r="R48" i="2"/>
  <c r="R71" i="2"/>
  <c r="AA73" i="2"/>
  <c r="Z75" i="2"/>
  <c r="AB72" i="2"/>
  <c r="X74" i="2"/>
  <c r="Y71" i="2"/>
  <c r="AA75" i="2"/>
  <c r="M75" i="2"/>
  <c r="S70" i="2"/>
  <c r="AD46" i="2"/>
  <c r="Q50" i="2"/>
  <c r="W48" i="2"/>
  <c r="P50" i="2"/>
  <c r="AB75" i="2"/>
  <c r="Q70" i="2"/>
  <c r="Z13" i="2"/>
  <c r="Y7" i="2"/>
  <c r="AC70" i="2"/>
  <c r="P73" i="2"/>
  <c r="AF71" i="2"/>
  <c r="Q73" i="2"/>
  <c r="AF74" i="2"/>
  <c r="AD70" i="2"/>
  <c r="Y50" i="2"/>
  <c r="Q48" i="2"/>
  <c r="T49" i="2"/>
  <c r="AD45" i="2"/>
  <c r="U48" i="2"/>
  <c r="O44" i="2"/>
  <c r="AC74" i="2"/>
  <c r="T70" i="2"/>
  <c r="U75" i="2"/>
  <c r="AD13" i="2"/>
  <c r="W13" i="2"/>
  <c r="AB12" i="2"/>
  <c r="Z72" i="2"/>
  <c r="W74" i="2"/>
  <c r="S74" i="2"/>
  <c r="AG70" i="2"/>
  <c r="W72" i="2"/>
  <c r="P75" i="2"/>
  <c r="R74" i="2"/>
  <c r="Y72" i="2"/>
  <c r="M46" i="2"/>
  <c r="S47" i="2"/>
  <c r="W47" i="2"/>
  <c r="AD44" i="2"/>
  <c r="M74" i="2"/>
  <c r="AB74" i="2"/>
  <c r="AE75" i="2"/>
  <c r="N13" i="2"/>
  <c r="O75" i="2"/>
  <c r="N71" i="2"/>
  <c r="AE10" i="2"/>
  <c r="W75" i="2"/>
  <c r="X72" i="2"/>
  <c r="B75" i="2"/>
  <c r="N46" i="2"/>
  <c r="T50" i="2"/>
  <c r="P47" i="2"/>
  <c r="AE44" i="2"/>
  <c r="AD74" i="2"/>
  <c r="P72" i="2"/>
  <c r="O73" i="2"/>
  <c r="AE71" i="2"/>
  <c r="P74" i="2"/>
  <c r="AG46" i="2"/>
  <c r="R44" i="2"/>
  <c r="Z73" i="2"/>
  <c r="T74" i="2"/>
  <c r="AA74" i="2"/>
  <c r="V74" i="2"/>
  <c r="AF7" i="2"/>
  <c r="S8" i="2"/>
  <c r="AA7" i="2"/>
  <c r="B17" i="2"/>
  <c r="M65" i="2"/>
  <c r="Z64" i="2"/>
  <c r="M62" i="2"/>
  <c r="AE62" i="2"/>
  <c r="X60" i="2"/>
  <c r="P12" i="2"/>
  <c r="P8" i="2"/>
  <c r="Q8" i="2"/>
  <c r="AE60" i="2"/>
  <c r="Q60" i="2"/>
  <c r="AB62" i="2"/>
  <c r="W65" i="2"/>
  <c r="Y64" i="2"/>
  <c r="R75" i="2"/>
  <c r="Y75" i="2"/>
  <c r="A69" i="2"/>
  <c r="U69" i="2" s="1"/>
  <c r="B74" i="2"/>
  <c r="W73" i="2"/>
  <c r="M73" i="2"/>
  <c r="X73" i="2"/>
  <c r="O65" i="2"/>
  <c r="AA66" i="2"/>
  <c r="N66" i="2"/>
  <c r="AB63" i="2"/>
  <c r="S65" i="2"/>
  <c r="M63" i="2"/>
  <c r="AB66" i="2"/>
  <c r="AG64" i="2"/>
  <c r="AD63" i="2"/>
  <c r="T65" i="2"/>
  <c r="AF65" i="2"/>
  <c r="AE65" i="2"/>
  <c r="X65" i="2"/>
  <c r="Y65" i="2"/>
  <c r="X66" i="2"/>
  <c r="AF64" i="2"/>
  <c r="AD66" i="2"/>
  <c r="AC63" i="2"/>
  <c r="W26" i="2"/>
  <c r="W8" i="2"/>
  <c r="T11" i="2"/>
  <c r="Z7" i="2"/>
  <c r="O8" i="2"/>
  <c r="O10" i="2"/>
  <c r="W12" i="2"/>
  <c r="V78" i="2"/>
  <c r="O61" i="2"/>
  <c r="T64" i="2"/>
  <c r="R64" i="2"/>
  <c r="M69" i="2"/>
  <c r="AB7" i="2"/>
  <c r="AG69" i="2"/>
  <c r="AF66" i="2"/>
  <c r="Q69" i="2"/>
  <c r="W7" i="2"/>
  <c r="S64" i="2"/>
  <c r="B9" i="2"/>
  <c r="P69" i="2"/>
  <c r="Y66" i="2"/>
  <c r="M11" i="2"/>
  <c r="X7" i="2"/>
  <c r="B13" i="2"/>
  <c r="AA65" i="2"/>
  <c r="Y8" i="2"/>
  <c r="AC8" i="2"/>
  <c r="AC64" i="2"/>
  <c r="B12" i="2"/>
  <c r="U13" i="2"/>
  <c r="X8" i="2"/>
  <c r="W62" i="2"/>
  <c r="Z44" i="2"/>
  <c r="AA44" i="2"/>
  <c r="T44" i="2"/>
  <c r="AE69" i="2"/>
  <c r="S44" i="2"/>
  <c r="AF44" i="2"/>
  <c r="X44" i="2"/>
  <c r="Q44" i="2"/>
  <c r="AC44" i="2"/>
  <c r="V44" i="2"/>
  <c r="S60" i="2"/>
  <c r="W44" i="2"/>
  <c r="P44" i="2"/>
  <c r="W17" i="2"/>
  <c r="Y20" i="2"/>
  <c r="Z27" i="2"/>
  <c r="AE19" i="2"/>
  <c r="O69" i="2"/>
  <c r="U22" i="2"/>
  <c r="AA78" i="2"/>
  <c r="M78" i="2"/>
  <c r="AE78" i="2"/>
  <c r="Y44" i="2"/>
  <c r="U78" i="2"/>
  <c r="N78" i="2"/>
  <c r="AD78" i="2"/>
  <c r="T78" i="2"/>
  <c r="AB78" i="2"/>
  <c r="R78" i="2"/>
  <c r="Y78" i="2"/>
  <c r="Q78" i="2"/>
  <c r="S78" i="2"/>
  <c r="Z78" i="2"/>
  <c r="X78" i="2"/>
  <c r="P78" i="2"/>
  <c r="W78" i="2"/>
  <c r="AG78" i="2"/>
  <c r="AB69" i="2"/>
  <c r="N69" i="2"/>
  <c r="AD7" i="2"/>
  <c r="Z60" i="2"/>
  <c r="B69" i="2"/>
  <c r="B10" i="2"/>
  <c r="Q7" i="2"/>
  <c r="V8" i="2"/>
  <c r="R8" i="2"/>
  <c r="T7" i="2"/>
  <c r="B11" i="2"/>
  <c r="B42" i="2"/>
  <c r="W28" i="2"/>
  <c r="N24" i="2"/>
  <c r="P19" i="2"/>
  <c r="R27" i="2"/>
  <c r="R19" i="2"/>
  <c r="Y21" i="2"/>
  <c r="AA17" i="2"/>
  <c r="AF23" i="2"/>
  <c r="T23" i="2"/>
  <c r="Y17" i="2"/>
  <c r="Z18" i="2"/>
  <c r="W19" i="2"/>
  <c r="P18" i="2"/>
  <c r="AC22" i="2"/>
  <c r="AG18" i="2"/>
  <c r="AB27" i="2"/>
  <c r="T20" i="2"/>
  <c r="Z25" i="2"/>
  <c r="AC27" i="2"/>
  <c r="AC20" i="2"/>
  <c r="S27" i="2"/>
  <c r="AG19" i="2"/>
  <c r="X18" i="2"/>
  <c r="R22" i="2"/>
  <c r="B40" i="2"/>
  <c r="B21" i="2"/>
  <c r="Q17" i="2"/>
  <c r="V17" i="2" s="1"/>
  <c r="W18" i="2"/>
  <c r="Z21" i="2"/>
  <c r="W27" i="2"/>
  <c r="U21" i="2"/>
  <c r="R18" i="2"/>
  <c r="AB18" i="2"/>
  <c r="W23" i="2"/>
  <c r="N26" i="2"/>
  <c r="B37" i="2"/>
  <c r="B18" i="2"/>
  <c r="A6" i="2"/>
  <c r="B6" i="2" s="1"/>
  <c r="Y10" i="2"/>
  <c r="AD11" i="2"/>
  <c r="AC9" i="2"/>
  <c r="AB13" i="2"/>
  <c r="AD9" i="2"/>
  <c r="X12" i="2"/>
  <c r="AC12" i="2"/>
  <c r="AA12" i="2"/>
  <c r="AA10" i="2"/>
  <c r="N9" i="2"/>
  <c r="AC11" i="2"/>
  <c r="AF9" i="2"/>
  <c r="X13" i="2"/>
  <c r="P13" i="2"/>
  <c r="R10" i="2"/>
  <c r="S9" i="2"/>
  <c r="U12" i="2"/>
  <c r="R11" i="2"/>
  <c r="AF11" i="2"/>
  <c r="R13" i="2"/>
  <c r="Z11" i="2"/>
  <c r="W10" i="2"/>
  <c r="P11" i="2"/>
  <c r="Q11" i="2"/>
  <c r="AA13" i="2"/>
  <c r="N11" i="2"/>
  <c r="AB11" i="2"/>
  <c r="AF12" i="2"/>
  <c r="AB9" i="2"/>
  <c r="Z9" i="2"/>
  <c r="U9" i="2"/>
  <c r="AG11" i="2"/>
  <c r="U11" i="2"/>
  <c r="AC13" i="2"/>
  <c r="Z10" i="2"/>
  <c r="Z12" i="2"/>
  <c r="S12" i="2"/>
  <c r="M13" i="2"/>
  <c r="AE9" i="2"/>
  <c r="AA9" i="2"/>
  <c r="AE11" i="2"/>
  <c r="AE12" i="2"/>
  <c r="X11" i="2"/>
  <c r="AG9" i="2"/>
  <c r="O11" i="2"/>
  <c r="Y12" i="2"/>
  <c r="AG13" i="2"/>
  <c r="M10" i="2"/>
  <c r="Q9" i="2"/>
  <c r="X9" i="2"/>
  <c r="R9" i="2"/>
  <c r="O12" i="2"/>
  <c r="U7" i="2"/>
  <c r="Y22" i="2"/>
  <c r="AE17" i="2"/>
  <c r="T17" i="2"/>
  <c r="S25" i="2"/>
  <c r="AB17" i="2"/>
  <c r="R21" i="2"/>
  <c r="W20" i="2"/>
  <c r="P21" i="2"/>
  <c r="AG17" i="2"/>
  <c r="B32" i="2"/>
  <c r="B39" i="2"/>
  <c r="B19" i="2"/>
  <c r="P27" i="2"/>
  <c r="AD20" i="2"/>
  <c r="Z17" i="2"/>
  <c r="U18" i="2"/>
  <c r="X20" i="2"/>
  <c r="AA27" i="2"/>
  <c r="B20" i="2"/>
  <c r="AB24" i="2"/>
  <c r="U28" i="2"/>
  <c r="S26" i="2"/>
  <c r="U26" i="2"/>
  <c r="Q26" i="2"/>
  <c r="AG28" i="2"/>
  <c r="Y23" i="2"/>
  <c r="AA26" i="2"/>
  <c r="Z23" i="2"/>
  <c r="AD17" i="2"/>
  <c r="AC19" i="2"/>
  <c r="X25" i="2"/>
  <c r="B34" i="2"/>
  <c r="B22" i="2"/>
  <c r="AB19" i="2"/>
  <c r="B8" i="2"/>
  <c r="AE23" i="2"/>
  <c r="Y19" i="2"/>
  <c r="AC21" i="2"/>
  <c r="AG23" i="2"/>
  <c r="M26" i="2"/>
  <c r="U17" i="2"/>
  <c r="AA18" i="2"/>
  <c r="P23" i="2"/>
  <c r="T22" i="2"/>
  <c r="B38" i="2"/>
  <c r="B23" i="2"/>
  <c r="AG21" i="2"/>
  <c r="Y25" i="2"/>
  <c r="P26" i="2"/>
  <c r="AG20" i="2"/>
  <c r="AE20" i="2"/>
  <c r="AC17" i="2"/>
  <c r="U19" i="2"/>
  <c r="S21" i="2"/>
  <c r="M27" i="2"/>
  <c r="B53" i="2"/>
  <c r="B25" i="2"/>
  <c r="AA22" i="2"/>
  <c r="AG26" i="2"/>
  <c r="AA21" i="2"/>
  <c r="AD24" i="2"/>
  <c r="AF22" i="2"/>
  <c r="S24" i="2"/>
  <c r="R23" i="2"/>
  <c r="AE22" i="2"/>
  <c r="X19" i="2"/>
  <c r="AD21" i="2"/>
  <c r="B78" i="2"/>
  <c r="B58" i="2"/>
  <c r="B24" i="2"/>
  <c r="Z22" i="2"/>
  <c r="AD8" i="2"/>
  <c r="M8" i="2"/>
  <c r="AA23" i="2"/>
  <c r="Q18" i="2"/>
  <c r="V18" i="2" s="1"/>
  <c r="M24" i="2"/>
  <c r="AF18" i="2"/>
  <c r="T21" i="2"/>
  <c r="S22" i="2"/>
  <c r="AB23" i="2"/>
  <c r="AF17" i="2"/>
  <c r="Q23" i="2"/>
  <c r="N23" i="2" s="1"/>
  <c r="Q21" i="2"/>
  <c r="M21" i="2" s="1"/>
  <c r="B35" i="2"/>
  <c r="B28" i="2"/>
  <c r="O25" i="2"/>
  <c r="AB20" i="2"/>
  <c r="W24" i="2"/>
  <c r="O28" i="2"/>
  <c r="AC28" i="2"/>
  <c r="T26" i="2"/>
  <c r="T27" i="2"/>
  <c r="M28" i="2"/>
  <c r="AG25" i="2"/>
  <c r="P22" i="2"/>
  <c r="R25" i="2"/>
  <c r="V25" i="2"/>
  <c r="R28" i="2"/>
  <c r="Y26" i="2"/>
  <c r="AG24" i="2"/>
  <c r="AD28" i="2"/>
  <c r="AG27" i="2"/>
  <c r="AE24" i="2"/>
  <c r="AA24" i="2"/>
  <c r="AB26" i="2"/>
  <c r="Q24" i="2"/>
  <c r="N28" i="2"/>
  <c r="AD22" i="2"/>
  <c r="AE27" i="2"/>
  <c r="AC24" i="2"/>
  <c r="Q25" i="2"/>
  <c r="X26" i="2"/>
  <c r="Q27" i="2"/>
  <c r="U20" i="2"/>
  <c r="W22" i="2"/>
  <c r="AC25" i="2"/>
  <c r="V26" i="2"/>
  <c r="O27" i="2"/>
  <c r="AE26" i="2"/>
  <c r="T28" i="2"/>
  <c r="M25" i="2"/>
  <c r="AF24" i="2"/>
  <c r="AA28" i="2"/>
  <c r="AF27" i="2"/>
  <c r="O26" i="2"/>
  <c r="AD26" i="2"/>
  <c r="P24" i="2"/>
  <c r="A16" i="2"/>
  <c r="T25" i="2"/>
  <c r="Q28" i="2"/>
  <c r="AC26" i="2"/>
  <c r="V27" i="2"/>
  <c r="O24" i="2"/>
  <c r="AF25" i="2"/>
  <c r="W25" i="2"/>
  <c r="V28" i="2"/>
  <c r="P25" i="2"/>
  <c r="U25" i="2"/>
  <c r="X27" i="2"/>
  <c r="U24" i="2"/>
  <c r="P28" i="2"/>
  <c r="AE18" i="2"/>
  <c r="Y27" i="2"/>
  <c r="AF20" i="2"/>
  <c r="Z28" i="2"/>
  <c r="S20" i="2"/>
  <c r="Z19" i="2"/>
  <c r="Q19" i="2"/>
  <c r="V19" i="2" s="1"/>
  <c r="S18" i="2"/>
  <c r="X17" i="2"/>
  <c r="Z24" i="2"/>
  <c r="B33" i="2"/>
  <c r="B57" i="2"/>
  <c r="B27" i="2"/>
  <c r="AC7" i="2"/>
  <c r="Z8" i="2"/>
  <c r="Q22" i="2"/>
  <c r="M22" i="2" s="1"/>
  <c r="AF28" i="2"/>
  <c r="R26" i="2"/>
  <c r="AD27" i="2"/>
  <c r="U27" i="2"/>
  <c r="AC18" i="2"/>
  <c r="AE21" i="2"/>
  <c r="AD25" i="2"/>
  <c r="AF26" i="2"/>
  <c r="AA19" i="2"/>
  <c r="S19" i="2"/>
  <c r="AB22" i="2"/>
  <c r="X22" i="2"/>
  <c r="S23" i="2"/>
  <c r="X24" i="2"/>
  <c r="B36" i="2"/>
  <c r="B26" i="2"/>
  <c r="Q20" i="2"/>
  <c r="N20" i="2" s="1"/>
  <c r="Z26" i="2"/>
  <c r="X21" i="2"/>
  <c r="N25" i="2"/>
  <c r="U23" i="2"/>
  <c r="AB25" i="2"/>
  <c r="AF21" i="2"/>
  <c r="R20" i="2"/>
  <c r="AA25" i="2"/>
  <c r="AF19" i="2"/>
  <c r="Z20" i="2"/>
  <c r="P20" i="2"/>
  <c r="B54" i="2"/>
  <c r="B56" i="2"/>
  <c r="X28" i="2"/>
  <c r="AE8" i="2"/>
  <c r="Y28" i="2"/>
  <c r="N27" i="2"/>
  <c r="AE25" i="2"/>
  <c r="AA20" i="2"/>
  <c r="Y24" i="2"/>
  <c r="AB21" i="2"/>
  <c r="AD19" i="2"/>
  <c r="S28" i="2"/>
  <c r="AC23" i="2"/>
  <c r="AD23" i="2"/>
  <c r="AD18" i="2"/>
  <c r="R17" i="2"/>
  <c r="S17" i="2"/>
  <c r="T24" i="2"/>
  <c r="R24" i="2"/>
  <c r="AB28" i="2"/>
  <c r="X23" i="2"/>
  <c r="AE28" i="2"/>
  <c r="T19" i="2"/>
  <c r="T18" i="2"/>
  <c r="B41" i="2"/>
  <c r="B55" i="2"/>
  <c r="P17" i="2"/>
  <c r="R7" i="2"/>
  <c r="B7" i="2"/>
  <c r="AG4" i="2"/>
  <c r="AF4" i="2"/>
  <c r="AA4" i="2"/>
  <c r="AC4" i="2"/>
  <c r="N34" i="2"/>
  <c r="W36" i="2"/>
  <c r="AD35" i="2"/>
  <c r="S33" i="2"/>
  <c r="Y33" i="2"/>
  <c r="U33" i="2"/>
  <c r="X36" i="2"/>
  <c r="O34" i="2"/>
  <c r="U36" i="2"/>
  <c r="AF37" i="2"/>
  <c r="S54" i="2"/>
  <c r="AG54" i="2"/>
  <c r="T55" i="2"/>
  <c r="O56" i="2"/>
  <c r="Q54" i="2"/>
  <c r="R58" i="2"/>
  <c r="AE55" i="2"/>
  <c r="O58" i="2"/>
  <c r="W53" i="2"/>
  <c r="AC58" i="2"/>
  <c r="AE56" i="2"/>
  <c r="AB55" i="2"/>
  <c r="N58" i="2"/>
  <c r="AB58" i="2"/>
  <c r="Z58" i="2"/>
  <c r="Y58" i="2"/>
  <c r="V58" i="2"/>
  <c r="T54" i="2"/>
  <c r="Y56" i="2"/>
  <c r="AG53" i="2"/>
  <c r="M58" i="2"/>
  <c r="AG57" i="2"/>
  <c r="S57" i="2"/>
  <c r="AE57" i="2"/>
  <c r="AD57" i="2"/>
  <c r="X56" i="2"/>
  <c r="Q57" i="2"/>
  <c r="O57" i="2"/>
  <c r="N57" i="2"/>
  <c r="X58" i="2"/>
  <c r="AB57" i="2"/>
  <c r="AF56" i="2"/>
  <c r="N55" i="2"/>
  <c r="O53" i="2"/>
  <c r="AF55" i="2"/>
  <c r="W57" i="2"/>
  <c r="AC55" i="2"/>
  <c r="V56" i="2"/>
  <c r="T56" i="2"/>
  <c r="S56" i="2"/>
  <c r="AC57" i="2"/>
  <c r="AG56" i="2"/>
  <c r="P56" i="2"/>
  <c r="S58" i="2"/>
  <c r="AG55" i="2"/>
  <c r="AG58" i="2"/>
  <c r="AB54" i="2"/>
  <c r="M55" i="2"/>
  <c r="AA55" i="2"/>
  <c r="Y53" i="2"/>
  <c r="Y55" i="2"/>
  <c r="AE53" i="2"/>
  <c r="X55" i="2"/>
  <c r="M57" i="2"/>
  <c r="Q56" i="2"/>
  <c r="AB53" i="2"/>
  <c r="U55" i="2"/>
  <c r="X57" i="2"/>
  <c r="Q55" i="2"/>
  <c r="Q58" i="2"/>
  <c r="R55" i="2"/>
  <c r="U58" i="2"/>
  <c r="R54" i="2"/>
  <c r="AF54" i="2"/>
  <c r="AD54" i="2"/>
  <c r="AC54" i="2"/>
  <c r="R56" i="2"/>
  <c r="AC53" i="2"/>
  <c r="V55" i="2"/>
  <c r="Z54" i="2"/>
  <c r="AC56" i="2"/>
  <c r="V54" i="2"/>
  <c r="V57" i="2"/>
  <c r="AF57" i="2"/>
  <c r="P54" i="2"/>
  <c r="AA58" i="2"/>
  <c r="N54" i="2"/>
  <c r="M54" i="2"/>
  <c r="AD53" i="2"/>
  <c r="W55" i="2"/>
  <c r="AA54" i="2"/>
  <c r="T58" i="2"/>
  <c r="M56" i="2"/>
  <c r="AA56" i="2"/>
  <c r="S53" i="2"/>
  <c r="Z57" i="2"/>
  <c r="Y57" i="2"/>
  <c r="Y54" i="2"/>
  <c r="P57" i="2"/>
  <c r="AB56" i="2"/>
  <c r="U56" i="2"/>
  <c r="N56" i="2"/>
  <c r="U54" i="2"/>
  <c r="T53" i="2"/>
  <c r="R57" i="2"/>
  <c r="Z55" i="2"/>
  <c r="S55" i="2"/>
  <c r="AF58" i="2"/>
  <c r="O54" i="2"/>
  <c r="U57" i="2"/>
  <c r="R53" i="2"/>
  <c r="Q53" i="2"/>
  <c r="P58" i="2"/>
  <c r="Z56" i="2"/>
  <c r="AF53" i="2"/>
  <c r="O55" i="2"/>
  <c r="W54" i="2"/>
  <c r="M53" i="2"/>
  <c r="X54" i="2"/>
  <c r="AD56" i="2"/>
  <c r="P53" i="2"/>
  <c r="W58" i="2"/>
  <c r="AA57" i="2"/>
  <c r="T57" i="2"/>
  <c r="AD55" i="2"/>
  <c r="N53" i="2"/>
  <c r="AE58" i="2"/>
  <c r="U53" i="2"/>
  <c r="A52" i="2"/>
  <c r="B52" i="2" s="1"/>
  <c r="AE54" i="2"/>
  <c r="W56" i="2"/>
  <c r="P55" i="2"/>
  <c r="V53" i="2"/>
  <c r="AD58" i="2"/>
  <c r="Z53" i="2"/>
  <c r="X53" i="2"/>
  <c r="U38" i="2"/>
  <c r="Q40" i="2"/>
  <c r="Y40" i="2"/>
  <c r="AG40" i="2"/>
  <c r="T41" i="2"/>
  <c r="AB41" i="2"/>
  <c r="W42" i="2"/>
  <c r="AE42" i="2"/>
  <c r="S38" i="2"/>
  <c r="O42" i="2"/>
  <c r="U41" i="2"/>
  <c r="N42" i="2"/>
  <c r="Z32" i="2"/>
  <c r="AG41" i="2"/>
  <c r="AF41" i="2"/>
  <c r="Y42" i="2"/>
  <c r="AC41" i="2"/>
  <c r="Y41" i="2"/>
  <c r="R33" i="2"/>
  <c r="Q36" i="2"/>
  <c r="M36" i="2" s="1"/>
  <c r="T35" i="2"/>
  <c r="Q32" i="2"/>
  <c r="V32" i="2" s="1"/>
  <c r="AE39" i="2"/>
  <c r="X40" i="2"/>
  <c r="V40" i="2"/>
  <c r="U40" i="2"/>
  <c r="AE41" i="2"/>
  <c r="N41" i="2"/>
  <c r="R40" i="2"/>
  <c r="U42" i="2"/>
  <c r="N40" i="2"/>
  <c r="P36" i="2"/>
  <c r="AA34" i="2"/>
  <c r="AA37" i="2"/>
  <c r="AD33" i="2"/>
  <c r="AA36" i="2"/>
  <c r="O39" i="2"/>
  <c r="AC39" i="2"/>
  <c r="Z39" i="2"/>
  <c r="O41" i="2"/>
  <c r="AA39" i="2"/>
  <c r="N39" i="2"/>
  <c r="T38" i="2"/>
  <c r="M39" i="2"/>
  <c r="AF38" i="2"/>
  <c r="AE38" i="2"/>
  <c r="T40" i="2"/>
  <c r="X39" i="2"/>
  <c r="AB38" i="2"/>
  <c r="AE40" i="2"/>
  <c r="X38" i="2"/>
  <c r="X41" i="2"/>
  <c r="M37" i="2"/>
  <c r="P33" i="2"/>
  <c r="AE33" i="2"/>
  <c r="S32" i="2"/>
  <c r="P35" i="2"/>
  <c r="S34" i="2"/>
  <c r="P34" i="2"/>
  <c r="AB36" i="2"/>
  <c r="Y32" i="2"/>
  <c r="U39" i="2"/>
  <c r="W33" i="2"/>
  <c r="R38" i="2"/>
  <c r="AC42" i="2"/>
  <c r="P38" i="2"/>
  <c r="O38" i="2"/>
  <c r="Y39" i="2"/>
  <c r="AC38" i="2"/>
  <c r="V42" i="2"/>
  <c r="O40" i="2"/>
  <c r="AC40" i="2"/>
  <c r="R36" i="2"/>
  <c r="U32" i="2"/>
  <c r="W37" i="2"/>
  <c r="U34" i="2"/>
  <c r="Z33" i="2"/>
  <c r="M42" i="2"/>
  <c r="AD38" i="2"/>
  <c r="M38" i="2"/>
  <c r="AA41" i="2"/>
  <c r="T39" i="2"/>
  <c r="M40" i="2"/>
  <c r="R35" i="2"/>
  <c r="W35" i="2"/>
  <c r="AB39" i="2"/>
  <c r="X32" i="2"/>
  <c r="AB32" i="2"/>
  <c r="AD39" i="2"/>
  <c r="AG37" i="2"/>
  <c r="R41" i="2"/>
  <c r="O37" i="2"/>
  <c r="U37" i="2"/>
  <c r="N38" i="2"/>
  <c r="Y36" i="2"/>
  <c r="AF40" i="2"/>
  <c r="Y38" i="2"/>
  <c r="R39" i="2"/>
  <c r="AB34" i="2"/>
  <c r="AG35" i="2"/>
  <c r="AE32" i="2"/>
  <c r="AC35" i="2"/>
  <c r="AE34" i="2"/>
  <c r="AE35" i="2"/>
  <c r="AE37" i="2"/>
  <c r="W40" i="2"/>
  <c r="AA35" i="2"/>
  <c r="AG34" i="2"/>
  <c r="Z36" i="2"/>
  <c r="AD34" i="2"/>
  <c r="P40" i="2"/>
  <c r="W38" i="2"/>
  <c r="Y35" i="2"/>
  <c r="AG33" i="2"/>
  <c r="Q35" i="2"/>
  <c r="V35" i="2" s="1"/>
  <c r="T37" i="2"/>
  <c r="T33" i="2"/>
  <c r="AG38" i="2"/>
  <c r="Q38" i="2"/>
  <c r="AD32" i="2"/>
  <c r="W41" i="2"/>
  <c r="Q42" i="2"/>
  <c r="Z34" i="2"/>
  <c r="N37" i="2"/>
  <c r="AD36" i="2"/>
  <c r="AF32" i="2"/>
  <c r="Z35" i="2"/>
  <c r="T34" i="2"/>
  <c r="AB40" i="2"/>
  <c r="V41" i="2"/>
  <c r="V39" i="2"/>
  <c r="AF42" i="2"/>
  <c r="P37" i="2"/>
  <c r="Q39" i="2"/>
  <c r="AF39" i="2"/>
  <c r="S41" i="2"/>
  <c r="AB35" i="2"/>
  <c r="Q41" i="2"/>
  <c r="AC32" i="2"/>
  <c r="S40" i="2"/>
  <c r="X42" i="2"/>
  <c r="X33" i="2"/>
  <c r="AF34" i="2"/>
  <c r="Z42" i="2"/>
  <c r="M41" i="2"/>
  <c r="AG42" i="2"/>
  <c r="X37" i="2"/>
  <c r="Z37" i="2"/>
  <c r="AA40" i="2"/>
  <c r="AC36" i="2"/>
  <c r="AE36" i="2"/>
  <c r="AB33" i="2"/>
  <c r="V34" i="2"/>
  <c r="Q37" i="2"/>
  <c r="W39" i="2"/>
  <c r="P39" i="2"/>
  <c r="AG32" i="2"/>
  <c r="AA33" i="2"/>
  <c r="Y34" i="2"/>
  <c r="P32" i="2"/>
  <c r="T42" i="2"/>
  <c r="Y37" i="2"/>
  <c r="Q33" i="2"/>
  <c r="P42" i="2"/>
  <c r="AD40" i="2"/>
  <c r="AD37" i="2"/>
  <c r="Z40" i="2"/>
  <c r="S39" i="2"/>
  <c r="S36" i="2"/>
  <c r="W34" i="2"/>
  <c r="AC34" i="2"/>
  <c r="AC37" i="2"/>
  <c r="X34" i="2"/>
  <c r="V37" i="2"/>
  <c r="AC33" i="2"/>
  <c r="W32" i="2"/>
  <c r="R32" i="2"/>
  <c r="AB37" i="2"/>
  <c r="Q34" i="2"/>
  <c r="A31" i="2"/>
  <c r="B31" i="2" s="1"/>
  <c r="U35" i="2"/>
  <c r="AA38" i="2"/>
  <c r="R42" i="2"/>
  <c r="AG36" i="2"/>
  <c r="X35" i="2"/>
  <c r="S37" i="2"/>
  <c r="M34" i="2"/>
  <c r="AF35" i="2"/>
  <c r="AA42" i="2"/>
  <c r="AG39" i="2"/>
  <c r="T32" i="2"/>
  <c r="AF36" i="2"/>
  <c r="R34" i="2"/>
  <c r="P41" i="2"/>
  <c r="V38" i="2"/>
  <c r="AF33" i="2"/>
  <c r="S35" i="2"/>
  <c r="AD42" i="2"/>
  <c r="AB42" i="2"/>
  <c r="AD41" i="2"/>
  <c r="Z38" i="2"/>
  <c r="Z41" i="2"/>
  <c r="S42" i="2"/>
  <c r="R37" i="2"/>
  <c r="T36" i="2"/>
  <c r="J43" i="2"/>
  <c r="D91" i="2" s="1"/>
  <c r="W69" i="2" l="1"/>
  <c r="X69" i="2"/>
  <c r="AA69" i="2"/>
  <c r="T69" i="2"/>
  <c r="AC69" i="2"/>
  <c r="S69" i="2"/>
  <c r="V69" i="2"/>
  <c r="AF69" i="2"/>
  <c r="R69" i="2"/>
  <c r="AD69" i="2"/>
  <c r="K59" i="2"/>
  <c r="F93" i="2" s="1"/>
  <c r="V36" i="2"/>
  <c r="O36" i="2"/>
  <c r="N36" i="2"/>
  <c r="N32" i="2"/>
  <c r="O32" i="2"/>
  <c r="M35" i="2"/>
  <c r="O35" i="2"/>
  <c r="M32" i="2"/>
  <c r="N35" i="2"/>
  <c r="J59" i="2"/>
  <c r="D93" i="2" s="1"/>
  <c r="Z69" i="2"/>
  <c r="Y69" i="2"/>
  <c r="L59" i="2"/>
  <c r="H93" i="2" s="1"/>
  <c r="K43" i="2"/>
  <c r="F91" i="2" s="1"/>
  <c r="L43" i="2"/>
  <c r="H91" i="2" s="1"/>
  <c r="J67" i="2"/>
  <c r="D94" i="2" s="1"/>
  <c r="J76" i="2"/>
  <c r="D95" i="2" s="1"/>
  <c r="L76" i="2"/>
  <c r="H95" i="2" s="1"/>
  <c r="K76" i="2"/>
  <c r="F95" i="2" s="1"/>
  <c r="M17" i="2"/>
  <c r="N17" i="2"/>
  <c r="O23" i="2"/>
  <c r="V23" i="2"/>
  <c r="O17" i="2"/>
  <c r="M23" i="2"/>
  <c r="V21" i="2"/>
  <c r="O21" i="2"/>
  <c r="N21" i="2"/>
  <c r="O18" i="2"/>
  <c r="O19" i="2"/>
  <c r="M19" i="2"/>
  <c r="N19" i="2"/>
  <c r="O22" i="2"/>
  <c r="M18" i="2"/>
  <c r="N18" i="2"/>
  <c r="AC16" i="2"/>
  <c r="T16" i="2"/>
  <c r="AA16" i="2"/>
  <c r="U16" i="2"/>
  <c r="S16" i="2"/>
  <c r="AB16" i="2"/>
  <c r="AD16" i="2"/>
  <c r="P16" i="2"/>
  <c r="AG16" i="2"/>
  <c r="AF16" i="2"/>
  <c r="AE16" i="2"/>
  <c r="R16" i="2"/>
  <c r="Y16" i="2"/>
  <c r="W16" i="2"/>
  <c r="Q16" i="2"/>
  <c r="X16" i="2"/>
  <c r="Z16" i="2"/>
  <c r="AC6" i="2"/>
  <c r="S6" i="2"/>
  <c r="AB6" i="2"/>
  <c r="AD6" i="2"/>
  <c r="X6" i="2"/>
  <c r="Q6" i="2"/>
  <c r="Y6" i="2"/>
  <c r="AG6" i="2"/>
  <c r="AF6" i="2"/>
  <c r="R6" i="2"/>
  <c r="Z6" i="2"/>
  <c r="AA6" i="2"/>
  <c r="W6" i="2"/>
  <c r="AE6" i="2"/>
  <c r="P6" i="2"/>
  <c r="N22" i="2"/>
  <c r="V22" i="2"/>
  <c r="V20" i="2"/>
  <c r="O20" i="2"/>
  <c r="M20" i="2"/>
  <c r="B16" i="2"/>
  <c r="M33" i="2"/>
  <c r="O33" i="2"/>
  <c r="V33" i="2"/>
  <c r="N33" i="2"/>
  <c r="Z31" i="2"/>
  <c r="Q31" i="2"/>
  <c r="W31" i="2"/>
  <c r="X31" i="2"/>
  <c r="AA31" i="2"/>
  <c r="V31" i="2"/>
  <c r="U31" i="2"/>
  <c r="N31" i="2"/>
  <c r="S31" i="2"/>
  <c r="T31" i="2"/>
  <c r="AB31" i="2"/>
  <c r="AD31" i="2"/>
  <c r="Y31" i="2"/>
  <c r="AG31" i="2"/>
  <c r="P31" i="2"/>
  <c r="AC31" i="2"/>
  <c r="M31" i="2"/>
  <c r="AF31" i="2"/>
  <c r="R31" i="2"/>
  <c r="O31" i="2"/>
  <c r="AE31" i="2"/>
  <c r="Y52" i="2"/>
  <c r="Q52" i="2"/>
  <c r="Z52" i="2"/>
  <c r="S52" i="2"/>
  <c r="N52" i="2"/>
  <c r="T52" i="2"/>
  <c r="W52" i="2"/>
  <c r="O52" i="2"/>
  <c r="AD52" i="2"/>
  <c r="V52" i="2"/>
  <c r="P52" i="2"/>
  <c r="AF52" i="2"/>
  <c r="U52" i="2"/>
  <c r="AG52" i="2"/>
  <c r="R52" i="2"/>
  <c r="AB52" i="2"/>
  <c r="AE52" i="2"/>
  <c r="AA52" i="2"/>
  <c r="M52" i="2"/>
  <c r="X52" i="2"/>
  <c r="AC52" i="2"/>
  <c r="L67" i="2" l="1"/>
  <c r="H94" i="2" s="1"/>
  <c r="K67" i="2"/>
  <c r="F94" i="2" s="1"/>
  <c r="AF84" i="2"/>
  <c r="Y84" i="2"/>
  <c r="AG84" i="2"/>
  <c r="T6" i="2"/>
  <c r="T84" i="2" s="1"/>
  <c r="F103" i="2" s="1"/>
  <c r="G103" i="2" s="1"/>
  <c r="X84" i="2"/>
  <c r="AD84" i="2"/>
  <c r="O6" i="2"/>
  <c r="Q84" i="2"/>
  <c r="AB84" i="2"/>
  <c r="H104" i="2" s="1"/>
  <c r="I104" i="2" s="1"/>
  <c r="S84" i="2"/>
  <c r="D109" i="2" s="1"/>
  <c r="AC84" i="2"/>
  <c r="H105" i="2" s="1"/>
  <c r="I105" i="2" s="1"/>
  <c r="P84" i="2"/>
  <c r="AE84" i="2"/>
  <c r="W84" i="2"/>
  <c r="AA84" i="2"/>
  <c r="H103" i="2" s="1"/>
  <c r="Z84" i="2"/>
  <c r="F109" i="2" s="1"/>
  <c r="R84" i="2"/>
  <c r="D108" i="2" s="1"/>
  <c r="V6" i="2"/>
  <c r="U6" i="2"/>
  <c r="M6" i="2"/>
  <c r="N6" i="2"/>
  <c r="O16" i="2"/>
  <c r="V16" i="2"/>
  <c r="K14" i="2" s="1"/>
  <c r="F89" i="2" s="1"/>
  <c r="M16" i="2"/>
  <c r="L5" i="2"/>
  <c r="H88" i="2" s="1"/>
  <c r="L14" i="2"/>
  <c r="H89" i="2" s="1"/>
  <c r="N16" i="2"/>
  <c r="H108" i="2"/>
  <c r="H109" i="2"/>
  <c r="F108" i="2"/>
  <c r="K29" i="2"/>
  <c r="F90" i="2" s="1"/>
  <c r="J51" i="2"/>
  <c r="D92" i="2" s="1"/>
  <c r="L29" i="2"/>
  <c r="H90" i="2" s="1"/>
  <c r="H98" i="2"/>
  <c r="H107" i="2" s="1"/>
  <c r="K51" i="2"/>
  <c r="F92" i="2" s="1"/>
  <c r="F98" i="2"/>
  <c r="F107" i="2" s="1"/>
  <c r="D98" i="2"/>
  <c r="D107" i="2" s="1"/>
  <c r="L51" i="2"/>
  <c r="H92" i="2" s="1"/>
  <c r="J29" i="2"/>
  <c r="D90" i="2" s="1"/>
  <c r="V84" i="2" l="1"/>
  <c r="F105" i="2" s="1"/>
  <c r="G105" i="2" s="1"/>
  <c r="O84" i="2"/>
  <c r="D105" i="2" s="1"/>
  <c r="N84" i="2"/>
  <c r="D104" i="2" s="1"/>
  <c r="E104" i="2" s="1"/>
  <c r="M84" i="2"/>
  <c r="D103" i="2" s="1"/>
  <c r="E103" i="2" s="1"/>
  <c r="U84" i="2"/>
  <c r="F104" i="2" s="1"/>
  <c r="G104" i="2" s="1"/>
  <c r="K5" i="2"/>
  <c r="J5" i="2"/>
  <c r="D88" i="2" s="1"/>
  <c r="H96" i="2"/>
  <c r="H97" i="2" s="1"/>
  <c r="J14" i="2"/>
  <c r="D89" i="2" s="1"/>
  <c r="I103" i="2"/>
  <c r="H106" i="2"/>
  <c r="F96" i="2" l="1"/>
  <c r="F97" i="2" s="1"/>
  <c r="F88" i="2"/>
  <c r="D96" i="2"/>
  <c r="D97" i="2" s="1"/>
  <c r="F106" i="2"/>
  <c r="D106" i="2"/>
  <c r="E10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tc={4E96E3C7-B499-44BA-B1A9-16D1A9CBF415}</author>
  </authors>
  <commentList>
    <comment ref="A7" authorId="0" shapeId="0" xr:uid="{4E96E3C7-B499-44BA-B1A9-16D1A9CBF415}">
      <text>
        <t>[Threaded comment]
Your version of Excel allows you to read this threaded comment; however, any edits to it will get removed if the file is opened in a newer version of Excel. Learn more: https://go.microsoft.com/fwlink/?linkid=870924
Comment:
    Tekst aan te passen. Wordt nu verwezen naar document opgemaakt voor deelnemers opleiding</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Erik Verbeke</author>
    <author>tc={2932DEAA-8E73-42D3-B7F7-F5D91C426F72}</author>
    <author>tc={956D7ABE-D32C-470C-8B6E-C83C45D14C6B}</author>
    <author>tc={6C5C115A-26D9-47D4-A257-284231C11723}</author>
    <author>tc={DE46A8AF-D420-4BE8-A6B1-0E2A5E4BA0DA}</author>
    <author>tc={9E862BF7-7243-432A-9E3C-2B45810CA4D6}</author>
    <author>tc={47A0068C-F1B6-48F3-B170-817CBC0D8E4C}</author>
    <author>tc={AD185B49-D7FF-4598-A5A9-D2AF3B91C270}</author>
    <author>tc={E1E9A52F-F2B0-4E9A-96C7-08DE35FC612A}</author>
    <author>tc={7075DC83-1DEF-4AF8-9283-C540882B7F0E}</author>
    <author>tc={19332C7A-A864-4F82-A740-BE192DBC39D6}</author>
    <author>tc={9F7CDBD0-7625-4866-9D7C-C376ABB1AC3A}</author>
  </authors>
  <commentList>
    <comment ref="H4" authorId="0" shapeId="0" xr:uid="{359675BA-96B5-417A-A8D4-EB010D4D9CF7}">
      <text>
        <r>
          <rPr>
            <b/>
            <sz val="9"/>
            <color indexed="81"/>
            <rFont val="Tahoma"/>
            <family val="2"/>
          </rPr>
          <t>Erik Verbeke:</t>
        </r>
        <r>
          <rPr>
            <sz val="9"/>
            <color indexed="81"/>
            <rFont val="Tahoma"/>
            <family val="2"/>
          </rPr>
          <t xml:space="preserve">
Deze reductiefactor, vermindert de loonkosten bij de gemeente indien een project extern wordt uitgevoerd. Voor projecten waarbij altijd met een externe partij wordt gewerkt is de waarde dus 1, projecten die integraal zouden kunnen uitbesteed worden, zonder verdere begeleiding door de gemeente zouden een 0 krijgen
</t>
        </r>
      </text>
    </comment>
    <comment ref="G62" authorId="1" shapeId="0" xr:uid="{2932DEAA-8E73-42D3-B7F7-F5D91C426F72}">
      <text>
        <t>[Threaded comment]
Your version of Excel allows you to read this threaded comment; however, any edits to it will get removed if the file is opened in a newer version of Excel. Learn more: https://go.microsoft.com/fwlink/?linkid=870924
Comment:
    Wordt hier zuiver gekeken naar de kost voor het energieadvies of ook naar het project dat de promotie van het energieadvies moet ondersteunen bv. Mobiel Energiehuis of wijkrenovatieproject?
Kost voor het Mobiel Energiehuis bedraagt bv. €10.500 per jaar. Voor dit bedrag voorziet 3Wplus een inzet van 0.25 VTE per jaar die niet alleen de energiescans uitvoert, maar ook vragen beantwoord, promotie voert, ...</t>
      </text>
    </comment>
    <comment ref="F64" authorId="2" shapeId="0" xr:uid="{956D7ABE-D32C-470C-8B6E-C83C45D14C6B}">
      <text>
        <t>[Threaded comment]
Your version of Excel allows you to read this threaded comment; however, any edits to it will get removed if the file is opened in a newer version of Excel. Learn more: https://go.microsoft.com/fwlink/?linkid=870924
Comment:
    Energiescan zelf wordt niet uitgevoerd door interne medewerker, maar door een renovatiecoach van Energiehuis 3Wplus. Is dus een externe kost. Intern zorgen we wel voor communicatie over het project. Vanuit gemeente bieden we inwoners ook wel mogelijkheid om een warmtescan aan te vragen. Dit wordt intern dan wel opgevolgd door deskundige duurzaamheid/administratief medewerker)</t>
      </text>
    </comment>
    <comment ref="E66" authorId="3" shapeId="0" xr:uid="{6C5C115A-26D9-47D4-A257-284231C11723}">
      <text>
        <t>[Threaded comment]
Your version of Excel allows you to read this threaded comment; however, any edits to it will get removed if the file is opened in a newer version of Excel. Learn more: https://go.microsoft.com/fwlink/?linkid=870924
Comment:
    Verdeling aanpassen naar '0-3' ipv '1 - 2'</t>
      </text>
    </comment>
    <comment ref="E68" authorId="4" shapeId="0" xr:uid="{DE46A8AF-D420-4BE8-A6B1-0E2A5E4BA0DA}">
      <text>
        <t xml:space="preserve">[Threaded comment]
Your version of Excel allows you to read this threaded comment; however, any edits to it will get removed if the file is opened in a newer version of Excel. Learn more: https://go.microsoft.com/fwlink/?linkid=870924
Comment:
    Geen interne opvolging. Gebeurt volledig door Energiehuis 3Wplus. </t>
      </text>
    </comment>
    <comment ref="K72" authorId="5" shapeId="0" xr:uid="{9E862BF7-7243-432A-9E3C-2B45810CA4D6}">
      <text>
        <t>[Threaded comment]
Your version of Excel allows you to read this threaded comment; however, any edits to it will get removed if the file is opened in a newer version of Excel. Learn more: https://go.microsoft.com/fwlink/?linkid=870924
Comment:
    Afhankelijk van de mate waarin bestuur hier wenst op in te zetten</t>
      </text>
    </comment>
    <comment ref="E76" authorId="6" shapeId="0" xr:uid="{47A0068C-F1B6-48F3-B170-817CBC0D8E4C}">
      <text>
        <t>[Threaded comment]
Your version of Excel allows you to read this threaded comment; however, any edits to it will get removed if the file is opened in a newer version of Excel. Learn more: https://go.microsoft.com/fwlink/?linkid=870924
Comment:
    Taak voor ruimtelijk planner dus aanpassing naar '17 - 0' ipv '6-11'</t>
      </text>
    </comment>
    <comment ref="B78" authorId="7" shapeId="0" xr:uid="{AD185B49-D7FF-4598-A5A9-D2AF3B91C270}">
      <text>
        <t>[Threaded comment]
Your version of Excel allows you to read this threaded comment; however, any edits to it will get removed if the file is opened in a newer version of Excel. Learn more: https://go.microsoft.com/fwlink/?linkid=870924
Comment:
    Is dit niet hetzelfde als vorige actie 'opvolgen stedenbouwkundige verordening' en jaarlijkse update (indien nodig)?
Reply:
    Ja, aangepast. Er is nu een grondige regelgevingsupdate, waarbij bv een bouwcode wordt herschreven. Onderhoud en toetsing een jaarlijkse kleine revisie. Uren ook zo aangepast</t>
      </text>
    </comment>
    <comment ref="E78" authorId="8" shapeId="0" xr:uid="{E1E9A52F-F2B0-4E9A-96C7-08DE35FC612A}">
      <text>
        <t xml:space="preserve">[Threaded comment]
Your version of Excel allows you to read this threaded comment; however, any edits to it will get removed if the file is opened in a newer version of Excel. Learn more: https://go.microsoft.com/fwlink/?linkid=870924
Comment:
    indien dit blijft staan, verdeling aan te passen naar '3 - 0' ipv '2-1'
Reply:
    Inderdaad dubbel, weg </t>
      </text>
    </comment>
    <comment ref="G80" authorId="9" shapeId="0" xr:uid="{7075DC83-1DEF-4AF8-9283-C540882B7F0E}">
      <text>
        <t>[Threaded comment]
Your version of Excel allows you to read this threaded comment; however, any edits to it will get removed if the file is opened in a newer version of Excel. Learn more: https://go.microsoft.com/fwlink/?linkid=870924
Comment:
    Is dit voldoende budget voor de uitwerking van een communicatieplan?
Reply:
    We denken inderdaad dat dit zou moeten volstaan.</t>
      </text>
    </comment>
    <comment ref="G84" authorId="10" shapeId="0" xr:uid="{19332C7A-A864-4F82-A740-BE192DBC39D6}">
      <text>
        <t>[Threaded comment]
Your version of Excel allows you to read this threaded comment; however, any edits to it will get removed if the file is opened in a newer version of Excel. Learn more: https://go.microsoft.com/fwlink/?linkid=870924
Comment:
    Hier geen budget voor uitwerken communicatiestrategie?
Reply:
    Externe kost opnemen
Reply:
    Mogelijk nogal hoog geraamd</t>
      </text>
    </comment>
    <comment ref="F113" authorId="11" shapeId="0" xr:uid="{9F7CDBD0-7625-4866-9D7C-C376ABB1AC3A}">
      <text>
        <t>[Threaded comment]
Your version of Excel allows you to read this threaded comment; however, any edits to it will get removed if the file is opened in a newer version of Excel. Learn more: https://go.microsoft.com/fwlink/?linkid=870924
Comment:
    Subsidiecoördinator schrijft subsidieaanvragen met ondersteuning van medewerkers dienst omgevingsbeleid. Dus eerder '3 - 0 - 7' 
Reply:
    aangepast</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<sst xmlns="http://schemas.openxmlformats.org/spreadsheetml/2006/main" count="300" uniqueCount="230">
  <si>
    <t>type project</t>
  </si>
  <si>
    <t>Mogelijke types</t>
  </si>
  <si>
    <t>simpel</t>
  </si>
  <si>
    <t>De basis</t>
  </si>
  <si>
    <t>normaal</t>
  </si>
  <si>
    <t>complex</t>
  </si>
  <si>
    <t>Collectieve  warmteprojecten</t>
  </si>
  <si>
    <t>Beleidsinitiatieven individuele warmte + renovatie (voor burgers en organisaties)</t>
  </si>
  <si>
    <t>Organisatie warmtebeleid: pijler Mens en organisatie</t>
  </si>
  <si>
    <t>Organisatie warmtebeleid: pijler Middelen en financiering</t>
  </si>
  <si>
    <t>Organisatie warmtebeleid: pijler Communicatie en belangenbehartiging</t>
  </si>
  <si>
    <t>Organisatie warmtebeleid: pijler Community engagement</t>
  </si>
  <si>
    <t>Organisatie warmtebeleid: pijler Monitoring en rapportering</t>
  </si>
  <si>
    <t>Introductie TOBUVO: 
Transition stories' onwijscoole BUdget VOorspeller</t>
  </si>
  <si>
    <t>Over dit bestand</t>
  </si>
  <si>
    <t xml:space="preserve">Opgemaakt door Transition Stories in het kader van de opleidingenreeks "Duurzame warmte" in opdracht van de provincie Antwerpen. </t>
  </si>
  <si>
    <t>- Auteur: Erik Verbeke en Wouter Cyx</t>
  </si>
  <si>
    <t xml:space="preserve">- Contact: info@transitionstories.be </t>
  </si>
  <si>
    <t>Rechten en gebruik</t>
  </si>
  <si>
    <t>Dit document wordt ter beschikking gesteld voor de deelnemers aan de opleiding om hen te helpen bij het opmaken van een begroting voor hun gemeente of instantie. Het is niet toegelaten dit bestand te verpreiden of te kopiëren voor gebruik door andere personen of organisaties, op welke manier dan ook. De prijzen in dit document op genomen zijn geraamde prijzen op het moment van samenstelling van dit document, het is mogelijk dat effectieve bedragen sterk kunnen afwijken of dat er fouten in dit bestand slopen. In geen geval kan Transition Stories verantwoordelijk gesteld worden voor eventuele gevolgen van het ongenuanceerd gebruik van dit rekenblad.</t>
  </si>
  <si>
    <t>Doel van dit bestand:</t>
  </si>
  <si>
    <t>- Een gefundeerde raming opbouwen voor de beschikbare tijd en doelen van het warmteplan</t>
  </si>
  <si>
    <t>- De contouren van het jaarprogramma uitwerken  en rapporteren</t>
  </si>
  <si>
    <t>Hoe is dit bestand opgebouwd?</t>
  </si>
  <si>
    <t>Basisgetallen</t>
  </si>
  <si>
    <t>In dit tabblad worden alle types taken opgelijst. Er zijn enkele lijnen voorzien om zelf taken toe te voegen. Enkel taken, benoemd in kolom B worden in de raming opgenomen. In kolom C kan je subtaken ingeven om de berekening leesbaarder te maken voor jezelf, maar subtaken zijn enkel zichtbaar in het blad Basisgetallen. Het is de rij waarop kolom B is ingevuld die gebruikt wordt als taak (en waar dus ook het totaal aantal uren/budget moet in in ingegevuld zijn.</t>
  </si>
  <si>
    <t>Portefeullieraming</t>
  </si>
  <si>
    <t xml:space="preserve">Op het tabblad van de portefeuille raming kan je aangeven hoeveel van elke taak je wil doen.  In deze versie is de portefeuille raming voorzien op 1 legislatuur of 6 werkjaren. Dat wil zeggen dat als je in Basisgetallen een taak hebt geraamd, en je zet een 1 in de portefeuille raming, dan wordt die taak 1 keer ingerekend. Heb je je getallen in Basisgetallen zo gekozen dat ze representatief zijn voor 1 werkjaar, dan moet je dus 6 keer die taak in de portefeuille raming gebruiken. </t>
  </si>
  <si>
    <t>Grafieken</t>
  </si>
  <si>
    <t xml:space="preserve">Op dit tabblad vind je enkele eenvoudige grafieken die je kan gebruiken om de cijfers uit te tabellen in een presentatie te verwerken. </t>
  </si>
  <si>
    <t>Beveiliging</t>
  </si>
  <si>
    <t>Dit tabblad is in normaal gebruik beveiligd. De gebruiker kan dan enkel waarden en informatie inbrengen op de inputcellen het rode tabblad.
De beveiliging heeft tot doel om te vermijden dat de gebruiker onbedoeld wijzigingen aanbrengt in de achterliggende werking/ formulestructuur.
De beveiliging is zonder paswoord waardoor de gebruiker deze kan uitschakelen om desgevallend op eigen risico wijzigingen aan te brengen in dit bestand.</t>
  </si>
  <si>
    <t>Op dit tabblad wordt de raming voor alle onderdelen opgemaakt:  Elke naam van een actie wordt gekoppeld aan verschillende kosten. Er zijn 7 kolommen voorzien, waarvan 6 voor kosten en 1 om een reductie door te voeren.  In elke categorie is ruimte voorzien om eigen projecten toe te voegen.</t>
  </si>
  <si>
    <t>Kosten</t>
  </si>
  <si>
    <t>A</t>
  </si>
  <si>
    <t>B</t>
  </si>
  <si>
    <t>C</t>
  </si>
  <si>
    <t>D</t>
  </si>
  <si>
    <t>Dbis</t>
  </si>
  <si>
    <t>E</t>
  </si>
  <si>
    <t>F</t>
  </si>
  <si>
    <t>Expert</t>
  </si>
  <si>
    <t>Deskundige</t>
  </si>
  <si>
    <t>Andere dienst</t>
  </si>
  <si>
    <t>Extern</t>
  </si>
  <si>
    <t>reductiefactor</t>
  </si>
  <si>
    <t>Interne kosten - niet personeel</t>
  </si>
  <si>
    <t>Investeringen</t>
  </si>
  <si>
    <t>Opmerkingen/ beschrijving rekeneenheid</t>
  </si>
  <si>
    <t>werkdagen</t>
  </si>
  <si>
    <t>€</t>
  </si>
  <si>
    <t>Kostprijs</t>
  </si>
  <si>
    <t>Vertaling naar strategische beleidskaders (wonen, BP ruimte, enz.)
[per beleidskader]</t>
  </si>
  <si>
    <t>Het opvolgen van de opmaak van één beleidskader door een andere dienst vanuit het thema warmte</t>
  </si>
  <si>
    <t>opvolgen en verweven van warmte-thema bij de opmaak van parallelle beleidsplannen (wonen, ruimte, lokale economie, …)</t>
  </si>
  <si>
    <t>reserve</t>
  </si>
  <si>
    <t>taak 1</t>
  </si>
  <si>
    <t>taak 2</t>
  </si>
  <si>
    <t>taak 3</t>
  </si>
  <si>
    <t>Opvolgen verkaveling Borgt</t>
  </si>
  <si>
    <t>Tijd voorzien om de loop van het dossier en de communicatie met de ontwikkelaar op te volgen. We voorzien hier ook dat de gemeenten een coördinerende rol opneemt om informatie van Providentia, de school, sporthal, … verzamelt.</t>
  </si>
  <si>
    <t>Interne opvolging procedure</t>
  </si>
  <si>
    <t>Samenzoeken informatie (verbruiken, profielen, …)</t>
  </si>
  <si>
    <t>x</t>
  </si>
  <si>
    <t>Contacten met andere overheden (Vilvoorde, Vlaamse waterweg,…)</t>
  </si>
  <si>
    <t>Particpatie in de haalbaarheidstudie</t>
  </si>
  <si>
    <t xml:space="preserve">Als er een studie naar een warmtenet komt aan Borgt, zal de gemeente daar een aandeel in hebben voor de gebouwen waar zij eigenaar van is. Er is nog geen zicht of en hoe de sociale woonmaatschappij zou kunnen participeren. </t>
  </si>
  <si>
    <t>Voorbereiding</t>
  </si>
  <si>
    <t>Uitvoering en opvolging</t>
  </si>
  <si>
    <t>Afronding en interne communicatie</t>
  </si>
  <si>
    <t>Ondersteuning bij het sluiten van een intentieovereenkomst</t>
  </si>
  <si>
    <t>Participatie in de externe begeleiding voor het sluiten van een intentieovereenkomst. Voorzien is het volgen van de vergaderingen, voorbereiden van het standpunt van Grimbergen, terugkoppeling met CBS</t>
  </si>
  <si>
    <t>Samenbrengen partners</t>
  </si>
  <si>
    <t>opvolgen opmaak overeenkomst</t>
  </si>
  <si>
    <t>persmoment/publicatie</t>
  </si>
  <si>
    <t>Opvolgen ontwerpplannen</t>
  </si>
  <si>
    <t>Opvolging van plannen voor interactie met openbaar domein, erfdienstbaarheden, aanpassingen openbaar domein, ….</t>
  </si>
  <si>
    <t>Opvolgen en afstemmen met planning Wegen en water</t>
  </si>
  <si>
    <t>Opvolgen nieuwe verkavelingen, inbreidingen en andere grote bouwdossiers [jaarkost]</t>
  </si>
  <si>
    <t>Screening op warmtepotentiëel van nieuwe grote projecten. Nagaan of er koppelkansen zijn met eigen patrimonium, eventueel intergemeentelijk overleg opzetten, bij kansrijke clusters nauwer opvolgen. 3 nieuwe doessiers per jaar, 1 kansrijk dossier.</t>
  </si>
  <si>
    <t>Screenen van binnenkomende dossiers</t>
  </si>
  <si>
    <t>Opvolgen van één kansrijke dossier/jaar</t>
  </si>
  <si>
    <t>Bedrijventerreinen ondersteunen [opstartkost, later te evalueren]</t>
  </si>
  <si>
    <t>Bedrijventerreinwerking opvolgen vanuit de discipliine warmte: opstartfase ondersteunen, één samenkomst rond warmteproductie/uitwisseling voorzien. (budget is slechts een onderdeel van de puzzel, opstartkost bedrijventerrein management is afhankelijk van de gewenste beschikbaarheid parkmanager; grootte orde € 50 000 voor 2 jaar aan 30-40% beschikbaarheid)</t>
  </si>
  <si>
    <t>Participatie in de opstart van bedrijventerrreinwerking</t>
  </si>
  <si>
    <t xml:space="preserve">Organisatie van één samenkomst rond warmteproductie/uitwisseling </t>
  </si>
  <si>
    <t>Afstemming ruimtelijke plannen
[per 1 planningsproces]</t>
  </si>
  <si>
    <t>Bijvoorbeeld het opvolgen van RUPS of beleidsplannen en masterplannen zowel lokaal als op Provinciaal niveau</t>
  </si>
  <si>
    <t>Opvolgen lopende studies op kansen voor collectieve warmte</t>
  </si>
  <si>
    <t>Ondersteuning opmaken bestekken, aanstellen opdrachtgevers, …</t>
  </si>
  <si>
    <t>Eigen vastgoed aansluiten
[per 1 publiek gebouw]</t>
  </si>
  <si>
    <t>Kost voor het screenen van gebouwen waar gewerkt zal worden, opvolgen van ontwerpkeuzes.</t>
  </si>
  <si>
    <t>kansen detecteren binnen het eigen vastgoed en begeleiden van de dienst gebouwen</t>
  </si>
  <si>
    <t>Opzetten van een communicatietraject gericht op één doelgroep</t>
  </si>
  <si>
    <t>Kost voor het aanmaken van persberichten, infoborden, begeleiding bij infosessies.  Kan zowel intern als extern.</t>
  </si>
  <si>
    <t>aanleveren artikels voor lokale blad</t>
  </si>
  <si>
    <t>infosessies</t>
  </si>
  <si>
    <t>Energieadvies
[per 50 wooneenheden]</t>
  </si>
  <si>
    <t>De kost om 50 woningen aan te pakken (externe kost) + de opvolging intern per 50 woningen</t>
  </si>
  <si>
    <t>Mobiel Energiehuis</t>
  </si>
  <si>
    <t>Prijs van het mobiele energiehuis +0,25 VTE voor promotie en vragen beantwoorden. (onbekend hoeveel mensen deze bereikt)</t>
  </si>
  <si>
    <t>energiescan</t>
  </si>
  <si>
    <t>energiescan gebeurt via 3Wplus (prijs nog niet ingegeven) , warmte scans worden wel gevolgd door gemeente</t>
  </si>
  <si>
    <t>VME-coaching
[per 5 VME's]</t>
  </si>
  <si>
    <t>De kost om 5 VME's te begeleiden in de opmaak van een renovatiemasterplan (via een externe partij) + de opvolging die hiervoor intern nodgi is.</t>
  </si>
  <si>
    <t>planning en coordinatie</t>
  </si>
  <si>
    <t>huisbezoeken en coaching</t>
  </si>
  <si>
    <t>Energieleningen
[per lening]</t>
  </si>
  <si>
    <t xml:space="preserve">De kost per jaar om een leningdossier voor energieleningen af te sluiten/ op te volgen. </t>
  </si>
  <si>
    <t>opvolgen en afsluiten van energieleningen</t>
  </si>
  <si>
    <t>Praktische ontzorging
[per 50 wooneenheden]</t>
  </si>
  <si>
    <t>De kost om 50 woningen door een externe partij te laten opvolgen in offertefase + werffase + admin nazorg
+ de opvolging hiervan intern.</t>
  </si>
  <si>
    <t>aanbieden werfopvolging aan kostprijs</t>
  </si>
  <si>
    <t>Energiepremies
[per premiedossier]</t>
  </si>
  <si>
    <t>De "opmaak en dossierkost" voor het gemeentelijke premiereglement per premiedossier</t>
  </si>
  <si>
    <t>uitwerken nodige regelgeving en aanvraagdocumenten</t>
  </si>
  <si>
    <t>communicatie</t>
  </si>
  <si>
    <t>Opvolging dossiers en registratie resultaten</t>
  </si>
  <si>
    <t>Grondige herziening bouwcode of ander regelgevend instrument.
[per actualisatie instrument]</t>
  </si>
  <si>
    <t xml:space="preserve">Grondige herwerking stedenbouwkundige verordening (enkel luik warmte). De volledige kost ligt hoger maar zal ook bij andere afdelingen liggen. </t>
  </si>
  <si>
    <t>opmaak bouwcode of zeer grondige update</t>
  </si>
  <si>
    <t>Onderhoud &amp; toetsing van de lokale regelgeving</t>
  </si>
  <si>
    <t>De gemeentelijke stedenbouwkundige verordening regelmatig updaten met nieuwe kennis of ervaringen (bv. Geluidswetgeving buitenunits, gemeenschappelijke stookplaatsen, ….</t>
  </si>
  <si>
    <t>kleine aanpassingen gericht op warmte aan de stedenbouwkundige verordening</t>
  </si>
  <si>
    <t>Opstarten van een traject voor versnelde introductie warmtepompen (trigger: rentabiliteit) [opstartkost]</t>
  </si>
  <si>
    <t>Het uitwerken van een communicatieplan en opzetten van groepsaankoop of andere ondersteuning</t>
  </si>
  <si>
    <t>Marktanalyse en selecteren van een doelgebied en doelgroep</t>
  </si>
  <si>
    <t>Organiseren van een groepsaankoop</t>
  </si>
  <si>
    <t xml:space="preserve">Communicatiestrategie en implementatie </t>
  </si>
  <si>
    <t>Opstarten van verhuurders opvolging [opstartkost]</t>
  </si>
  <si>
    <t>Het opstarten van een traject om meer vat te krijgen op de verhuurders. Zorgen dat ze bereikbaar zijn, eventuele regelgeving breed communiceren, …</t>
  </si>
  <si>
    <t>Opzoekwerk en onderbouwing op welke manier verhuurders beter kunnen bereikt worden.</t>
  </si>
  <si>
    <t xml:space="preserve">Opmaken van verhuurders profielen </t>
  </si>
  <si>
    <t>Opleiding andere diensten - basiskennis en verwijzingssystemen
[per kalenderjaar]</t>
  </si>
  <si>
    <t xml:space="preserve">Opleidingsdagen, bv via VVSG volgen </t>
  </si>
  <si>
    <t xml:space="preserve">Opleiding </t>
  </si>
  <si>
    <t>Team &amp; taakplanning 
[per kalenderjaar]</t>
  </si>
  <si>
    <t>Jaarplanning opmaken en beheren door 1 aangestelde coördinatir</t>
  </si>
  <si>
    <t>De planning van het team rond warmte en renovatie beheren i.f.v. de werkkalender en beschikbare capaciteit</t>
  </si>
  <si>
    <t>Financiële Opvolging realisatie Meerjarenplan/ beleidsplan
[per kalenderjaar]</t>
  </si>
  <si>
    <t>Gemiddelde jaarkost om begroting  up to date te houden en financiële rapportering te doen</t>
  </si>
  <si>
    <t>Jaarlijkse update begroting</t>
  </si>
  <si>
    <t>4 maandelijkse rapportering</t>
  </si>
  <si>
    <t>Uitvoeren en opvolgen deelacties jaarprogramma: (afstemming andere steden, verankeren principes in besluitvorming, werkprocessen, spotten van financieringskansen, bewaken van interne processen en besluitvorming, … )</t>
  </si>
  <si>
    <t>Middelen aantrekken
[per kalenderjaar]</t>
  </si>
  <si>
    <t>Jaarkost om middelen aan te trekken, bestaande uit het opvolgen van calls en subsidies en het schrijven van 1 dossier voor subsidies</t>
  </si>
  <si>
    <t>Opvolgen intiatieven overheden (departement omgeving, provincie,…)</t>
  </si>
  <si>
    <t>Proposal writing</t>
  </si>
  <si>
    <t>Digitaal platform / socials / digitale nieuwbrief beheren
[per kalenderjaar]</t>
  </si>
  <si>
    <t>Gemiddelde jaarkost  om digitale media te beheren</t>
  </si>
  <si>
    <t>Uitwerken en actualiseren interne communicatiestrategie (doelgroepen, boodschappen, kanalen, frequentie, … )</t>
  </si>
  <si>
    <t>Opmaken/ bijwerken communicatieplanning werkjaar</t>
  </si>
  <si>
    <t>Afstemmen/ doorpraten communicatieplanning met  verschillende diensten/ communicatiecontactpersonen</t>
  </si>
  <si>
    <t>Expo's en demo's organiseren
[per kalenderjaar]</t>
  </si>
  <si>
    <t>1 lokale expo in samenwerking met buurgemeenten</t>
  </si>
  <si>
    <t>praktische organisatie, selecteren voorbeelden, inschrijvingen enz.</t>
  </si>
  <si>
    <t>kostprijs drukwerk, aanmaak comm materiaal</t>
  </si>
  <si>
    <t>Belangenbehartiging
[per kalenderjaar]</t>
  </si>
  <si>
    <t>2 dagen voor 1 persoon per werkjaar</t>
  </si>
  <si>
    <t>Vormen van standpuntcoalitites + Onderhouden van bilaterale en multi-laterale contacten met andere steden/ netwerken/ overheden (inzet x lobbypunten/ jaar )</t>
  </si>
  <si>
    <t>Voorbeeldfunctie verduurzamen gemeentelijke vastgoed
[per demoproject]</t>
  </si>
  <si>
    <t>Kost van het voorzien van info rond 1 gemeentelijk project</t>
  </si>
  <si>
    <t>voorzien van info/ webinar/ werfbezoek over gemeentelijk vastgoed met lokale stakeholders</t>
  </si>
  <si>
    <t>Lokale ondernemers betrekken, zekerheid en perspectief bieden
[per event / netwerkbijeenkomt]</t>
  </si>
  <si>
    <t>kost van het organiseren van 1 ontmoetingsevent</t>
  </si>
  <si>
    <t>samenwerkingsevent met lokale installateurs</t>
  </si>
  <si>
    <t>Monitoring &amp; Rapportering
[per kalenderjaar]</t>
  </si>
  <si>
    <t>jaarkost rapportering prestaties en indicatoren</t>
  </si>
  <si>
    <t>Verzamelen / verwerken / rapporteren van sleutelindicatoren</t>
  </si>
  <si>
    <t xml:space="preserve">Programma en Warmtebeleid </t>
  </si>
  <si>
    <t>Periode: 1 legislatuur 
(= 6 kalenderjaren)</t>
  </si>
  <si>
    <t>GEBRUIKERSTIPS:
Vul in de oranje cellen de vermoedelijke hoeveelheden in. Eventuele verduidelijkingen vind je in tabblad M4_Basisgetallen.
Start met 1 scenario: welke acties moeten er gebeuren in de komende legislatuur? 
Vervolgens kan je in Scenario 2 en 3 varianten uitwerken
(klap eventueel kolom B uit voor meer uitleg bij elke taak)</t>
  </si>
  <si>
    <t>Werkdagen/onderdeel</t>
  </si>
  <si>
    <t>Kosten_detail</t>
  </si>
  <si>
    <t>samenstelling programma warmtebeleid</t>
  </si>
  <si>
    <t>Opmerking</t>
  </si>
  <si>
    <t>Hoe hoeveel je hiervan nodig hebt?</t>
  </si>
  <si>
    <t>Scenario 1</t>
  </si>
  <si>
    <t>Scenario 2</t>
  </si>
  <si>
    <t>Scenario 3</t>
  </si>
  <si>
    <t>Scenario1</t>
  </si>
  <si>
    <t>Scenario2</t>
  </si>
  <si>
    <t>Scenario3</t>
  </si>
  <si>
    <t>Pijler:</t>
  </si>
  <si>
    <t>Aantal</t>
  </si>
  <si>
    <t>Extern (0 of 1)</t>
  </si>
  <si>
    <t xml:space="preserve">Bouw deze stap zeker in als je nog geen goed zicht hebt op wat er allemaal kan in je gemeente. Zo voorkom je te algemene vragen te stellen in bestekken. </t>
  </si>
  <si>
    <t xml:space="preserve"> Een voorwaarde uit het LEKP 1,0 tegen 2030</t>
  </si>
  <si>
    <t>Collectie warmteprojecten</t>
  </si>
  <si>
    <t xml:space="preserve">De volgorde van deze stappen volgt de gebruikelijke sequentie bij de aanleg van warmtenetten. </t>
  </si>
  <si>
    <t>1= ja</t>
  </si>
  <si>
    <t>te voorzien voor clusters waar een marktconsultatie niet evident lijkt (bv omwille van geen aanleiding)</t>
  </si>
  <si>
    <t>voorkeurssysteem om de leefbaarheid van een project af te toetsen</t>
  </si>
  <si>
    <t xml:space="preserve">Te voorzien voor alle collectieve clusters waarin gemeente betrokken is. </t>
  </si>
  <si>
    <t>Te voorzien indien verwacht wordt dat de gemeente bijkomende afnemers aantrekt.</t>
  </si>
  <si>
    <t xml:space="preserve">Te voorzien per collectief project dat gerealiseerd wordt. </t>
  </si>
  <si>
    <t>Te voorzien per RUP of masterplan</t>
  </si>
  <si>
    <t>Te voorzien per gebouw aan te sluiten op het warmtenet.</t>
  </si>
  <si>
    <t>Te voorzien indien de gemeente eigen betrokkenheid bij warmtenet voorziet</t>
  </si>
  <si>
    <t>Te voorzien per communicatielij/doelgroep</t>
  </si>
  <si>
    <t>Te voorzien op basis van het aantal woningen dat moet gerenoveerd worden op de legislatuur (neem 30-50% die begeleiding vragen)</t>
  </si>
  <si>
    <t>Te bepalen op basis van het aantal gebouwen met VME's in de gemeente</t>
  </si>
  <si>
    <t xml:space="preserve">Te voorzien indien er energieleningen worden voorzien </t>
  </si>
  <si>
    <t>Te voorzien indien werfbegeleiding wordt voorzien</t>
  </si>
  <si>
    <t>Te voorzien indien energiepremies worden voorzien</t>
  </si>
  <si>
    <t xml:space="preserve">Te voorzien indien grondige update stedenbouwkudnige verordening nodig is. </t>
  </si>
  <si>
    <t>Te voorzien om verordening en regelgeving jaarlijks beetje bij te werken</t>
  </si>
  <si>
    <t>Voorzie voldoende opleidign, bv voor PL die werken moet opvolgen</t>
  </si>
  <si>
    <t>Voorzie middelen om zelf deel te nemen aan regionale/provinciale netwerk dagen, VVSG momenten, …</t>
  </si>
  <si>
    <t>Jaarkost dus 6* voorzien in legislatuur raming</t>
  </si>
  <si>
    <t>Te voorzien in verhouding tot aantal projecten dat je zal kunnen doen</t>
  </si>
  <si>
    <t>Voorzie je collectieve warmte projecten en wil je collega's overtuigen? Voorzien hier tijd en budget voor</t>
  </si>
  <si>
    <t xml:space="preserve">Te gebruiken om bv infomoment voor lakale </t>
  </si>
  <si>
    <t>Dit is een raming per legislatuur: dus normaal gezien moet je deze stap 5x doorlopen</t>
  </si>
  <si>
    <t>Totalen</t>
  </si>
  <si>
    <t>Samenvatting uitkomsten</t>
  </si>
  <si>
    <t>Aantal Mensdagen</t>
  </si>
  <si>
    <t>Aantal mensdagen</t>
  </si>
  <si>
    <t>Totaal: [mensdagen]</t>
  </si>
  <si>
    <t>[% VTE] 6 jaar</t>
  </si>
  <si>
    <t>Externe kosten</t>
  </si>
  <si>
    <t>Detail</t>
  </si>
  <si>
    <t>€ loonkost</t>
  </si>
  <si>
    <t>Totaal Senior</t>
  </si>
  <si>
    <t>Totaal Junior</t>
  </si>
  <si>
    <t>Totaal Andere dienst</t>
  </si>
  <si>
    <t>Totale loonkost</t>
  </si>
  <si>
    <t>Totale externe kost</t>
  </si>
  <si>
    <t>Interne bijkomende kosten</t>
  </si>
  <si>
    <t>Investeringskost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</si>
</sst>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57">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3F3F76"/>
      <name val="Aptos Narrow"/>
      <family val="2"/>
      <scheme val="minor"/>
    </font>
    <font>
      <sz val="8"/>
      <name val="Aptos Narrow"/>
      <family val="2"/>
      <scheme val="minor"/>
    </font>
    <font>
      <sz val="11"/>
      <color rgb="FF000000"/>
      <name val="Aptos Narrow"/>
      <family val="2"/>
      <scheme val="minor"/>
    </font>
    <font>
      <sz val="10"/>
      <color theme="1"/>
      <name val="Aptos Narrow"/>
      <family val="2"/>
      <scheme val="minor"/>
    </font>
    <font>
      <sz val="10"/>
      <color theme="1"/>
      <name val="Calibri"/>
      <family val="2"/>
    </font>
    <font>
      <b/>
      <sz val="10"/>
      <color theme="0"/>
      <name val="Aptos Narrow"/>
      <family val="2"/>
      <scheme val="minor"/>
    </font>
    <font>
      <b/>
      <sz val="10"/>
      <name val="Calibri"/>
      <family val="2"/>
    </font>
    <font>
      <i/>
      <sz val="10"/>
      <name val="Calibri"/>
      <family val="2"/>
    </font>
    <font>
      <b/>
      <u/>
      <sz val="10"/>
      <name val="Calibri"/>
      <family val="2"/>
    </font>
    <font>
      <i/>
      <sz val="10"/>
      <color theme="1"/>
      <name val="Aptos Narrow"/>
      <family val="2"/>
      <scheme val="minor"/>
    </font>
    <font>
      <sz val="10"/>
      <name val="Calibri"/>
      <family val="2"/>
    </font>
    <font>
      <i/>
      <sz val="10"/>
      <color theme="1" tint="0.34998626667073579"/>
      <name val="Calibri"/>
      <family val="2"/>
    </font>
    <font>
      <sz val="10"/>
      <color rgb="FFFF0000"/>
      <name val="Palatino Linotype"/>
      <family val="1"/>
    </font>
    <font>
      <b/>
      <sz val="10"/>
      <color theme="1"/>
      <name val="Calibri"/>
      <family val="2"/>
    </font>
    <font>
      <sz val="10"/>
      <color theme="3"/>
      <name val="Aptos Display"/>
      <family val="2"/>
      <scheme val="major"/>
    </font>
    <font>
      <b/>
      <sz val="10"/>
      <color theme="3"/>
      <name val="Aptos Narrow"/>
      <family val="2"/>
      <scheme val="minor"/>
    </font>
    <font>
      <i/>
      <sz val="10"/>
      <name val="Aptos Narrow"/>
      <family val="2"/>
      <scheme val="minor"/>
    </font>
    <font>
      <sz val="10"/>
      <color rgb="FF3F3F76"/>
      <name val="Aptos Narrow"/>
      <family val="2"/>
      <scheme val="minor"/>
    </font>
    <font>
      <b/>
      <sz val="10"/>
      <color theme="1"/>
      <name val="Aptos Narrow"/>
      <family val="2"/>
      <scheme val="minor"/>
    </font>
    <font>
      <b/>
      <sz val="10"/>
      <color rgb="FFFF0000"/>
      <name val="Aptos Narrow"/>
      <family val="2"/>
      <scheme val="minor"/>
    </font>
    <font>
      <i/>
      <sz val="9"/>
      <color theme="1"/>
      <name val="Aptos Narrow"/>
      <family val="2"/>
      <scheme val="minor"/>
    </font>
    <font>
      <sz val="9"/>
      <color indexed="81"/>
      <name val="Tahoma"/>
      <family val="2"/>
    </font>
    <font>
      <b/>
      <sz val="11"/>
      <color theme="1"/>
      <name val="Aptos Narrow"/>
      <family val="2"/>
      <scheme val="minor"/>
    </font>
    <font>
      <sz val="11"/>
      <color rgb="FF141414"/>
      <name val="Segoe UI"/>
      <family val="2"/>
    </font>
    <font>
      <b/>
      <i/>
      <sz val="11"/>
      <color theme="1"/>
      <name val="Aptos Narrow"/>
      <family val="2"/>
      <scheme val="minor"/>
    </font>
    <font>
      <b/>
      <sz val="9"/>
      <color theme="1"/>
      <name val="Aptos Narrow"/>
      <family val="2"/>
      <scheme val="minor"/>
    </font>
    <font>
      <b/>
      <sz val="9"/>
      <color indexed="81"/>
      <name val="Tahoma"/>
      <family val="2"/>
    </font>
    <font>
      <b/>
      <sz val="10"/>
      <color theme="0"/>
      <name val="Abadi"/>
      <family val="2"/>
    </font>
    <font>
      <sz val="11"/>
      <color theme="1"/>
      <name val="Abadi"/>
      <family val="2"/>
    </font>
    <font>
      <sz val="8"/>
      <color theme="1"/>
      <name val="Abadi"/>
      <family val="2"/>
    </font>
    <font>
      <b/>
      <sz val="8"/>
      <color theme="0"/>
      <name val="Abadi"/>
      <family val="2"/>
    </font>
    <font>
      <i/>
      <sz val="11"/>
      <color rgb="FF000000"/>
      <name val="Aptos Narrow"/>
      <family val="2"/>
      <scheme val="minor"/>
    </font>
    <font>
      <b/>
      <sz val="10"/>
      <color rgb="FFFFFFFF"/>
      <name val="Aptos Narrow"/>
      <family val="2"/>
      <scheme val="minor"/>
    </font>
    <font>
      <b/>
      <sz val="15"/>
      <color rgb="FFFFFFFF"/>
      <name val="Aptos Narrow"/>
      <family val="2"/>
      <scheme val="minor"/>
    </font>
    <font>
      <i/>
      <sz val="10"/>
      <color theme="9" tint="-0.249977111117893"/>
      <name val="Aptos Display"/>
      <family val="2"/>
      <scheme val="major"/>
    </font>
    <font>
      <b/>
      <i/>
      <sz val="10"/>
      <color theme="9" tint="-0.249977111117893"/>
      <name val="Aptos Display"/>
      <family val="2"/>
      <scheme val="major"/>
    </font>
    <font>
      <b/>
      <i/>
      <sz val="10"/>
      <color theme="9" tint="-0.249977111117893"/>
      <name val="Aptos Narrow"/>
      <family val="2"/>
      <scheme val="minor"/>
    </font>
    <font>
      <i/>
      <sz val="10"/>
      <color theme="9" tint="-0.249977111117893"/>
      <name val="Aptos Narrow"/>
      <family val="2"/>
      <scheme val="minor"/>
    </font>
    <font>
      <b/>
      <i/>
      <sz val="10"/>
      <color theme="9" tint="-0.249977111117893"/>
      <name val="Calibri"/>
      <family val="2"/>
    </font>
    <font>
      <b/>
      <i/>
      <sz val="11"/>
      <color theme="9" tint="-0.249977111117893"/>
      <name val="Aptos Narrow"/>
      <family val="2"/>
      <scheme val="minor"/>
    </font>
    <font>
      <sz val="10"/>
      <color rgb="FFFF0000"/>
      <name val="Aptos Display"/>
      <family val="2"/>
      <scheme val="major"/>
    </font>
    <font>
      <sz val="10"/>
      <color theme="3"/>
      <name val="Aptos Narrow"/>
      <family val="2"/>
      <scheme val="minor"/>
    </font>
    <font>
      <sz val="10"/>
      <color theme="0"/>
      <name val="Aptos Narrow"/>
      <family val="2"/>
      <scheme val="minor"/>
    </font>
    <font>
      <sz val="10"/>
      <color rgb="FFFF0000"/>
      <name val="Aptos Narrow"/>
      <family val="2"/>
      <scheme val="minor"/>
    </font>
    <font>
      <sz val="11"/>
      <color theme="3"/>
      <name val="Aptos Narrow"/>
      <family val="2"/>
      <scheme val="minor"/>
    </font>
    <font>
      <i/>
      <sz val="10"/>
      <color rgb="FFFF0000"/>
      <name val="Aptos Narrow"/>
      <family val="2"/>
      <scheme val="minor"/>
    </font>
    <font>
      <b/>
      <sz val="10"/>
      <color rgb="FFFF0000"/>
      <name val="Calibri"/>
      <family val="2"/>
    </font>
    <font>
      <sz val="11"/>
      <color rgb="FFFF0000"/>
      <name val="Abadi"/>
      <family val="2"/>
    </font>
    <font>
      <b/>
      <sz val="20"/>
      <color rgb="FFFF0000"/>
      <name val="Aptos Display"/>
      <family val="2"/>
      <scheme val="major"/>
    </font>
    <font>
      <b/>
      <sz val="18"/>
      <color theme="3"/>
      <name val="Aptos Display"/>
      <family val="2"/>
      <scheme val="major"/>
    </font>
    <font>
      <sz val="11"/>
      <name val="Aptos Narrow"/>
      <family val="2"/>
      <scheme val="minor"/>
    </font>
  </fonts>
  <fills count="28">
    <fill>
      <patternFill patternType="none"/>
    </fill>
    <fill>
      <patternFill patternType="gray125"/>
    </fill>
    <fill>
      <patternFill patternType="solid">
        <fgColor rgb="FFFFCC99"/>
      </patternFill>
    </fill>
    <fill>
      <patternFill patternType="solid">
        <fgColor rgb="FFFFFFCC"/>
      </patternFill>
    </fill>
    <fill>
      <patternFill patternType="solid">
        <fgColor theme="7" tint="-0.249977111117893"/>
        <bgColor indexed="64"/>
      </patternFill>
    </fill>
    <fill>
      <patternFill patternType="solid">
        <fgColor rgb="FF7030A0"/>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8" tint="-0.249977111117893"/>
        <bgColor indexed="64"/>
      </patternFill>
    </fill>
    <fill>
      <patternFill patternType="solid">
        <fgColor theme="9" tint="-0.249977111117893"/>
        <bgColor indexed="64"/>
      </patternFill>
    </fill>
    <fill>
      <patternFill patternType="solid">
        <fgColor theme="1"/>
        <bgColor indexed="64"/>
      </patternFill>
    </fill>
    <fill>
      <patternFill patternType="solid">
        <fgColor theme="0"/>
        <bgColor indexed="64"/>
      </patternFill>
    </fill>
    <fill>
      <patternFill patternType="solid">
        <fgColor rgb="FF00206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D9D9D9"/>
        <bgColor rgb="FF000000"/>
      </patternFill>
    </fill>
    <fill>
      <patternFill patternType="solid">
        <fgColor rgb="FFDDEBF7"/>
        <bgColor rgb="FF000000"/>
      </patternFill>
    </fill>
    <fill>
      <patternFill patternType="solid">
        <fgColor rgb="FF0C769E"/>
        <bgColor rgb="FF000000"/>
      </patternFill>
    </fill>
    <fill>
      <patternFill patternType="solid">
        <fgColor rgb="FFBFBFBF"/>
        <bgColor rgb="FF000000"/>
      </patternFill>
    </fill>
    <fill>
      <patternFill patternType="solid">
        <fgColor rgb="FF7030A0"/>
        <bgColor rgb="FF000000"/>
      </patternFill>
    </fill>
    <fill>
      <patternFill patternType="solid">
        <fgColor rgb="FF2D7DCE"/>
        <bgColor rgb="FF000000"/>
      </patternFill>
    </fill>
    <fill>
      <patternFill patternType="solid">
        <fgColor rgb="FFBE5014"/>
        <bgColor rgb="FF000000"/>
      </patternFill>
    </fill>
    <fill>
      <patternFill patternType="solid">
        <fgColor rgb="FF782170"/>
        <bgColor rgb="FF000000"/>
      </patternFill>
    </fill>
    <fill>
      <patternFill patternType="solid">
        <fgColor rgb="FF3C7D22"/>
        <bgColor rgb="FF000000"/>
      </patternFill>
    </fill>
    <fill>
      <patternFill patternType="solid">
        <fgColor rgb="FF000000"/>
        <bgColor rgb="FF000000"/>
      </patternFill>
    </fill>
    <fill>
      <patternFill patternType="solid">
        <fgColor rgb="FFFF0000"/>
        <bgColor indexed="64"/>
      </patternFill>
    </fill>
    <fill>
      <patternFill patternType="solid">
        <fgColor theme="9"/>
        <bgColor indexed="64"/>
      </patternFill>
    </fill>
    <fill>
      <patternFill patternType="solid">
        <fgColor rgb="FFFFFF00"/>
        <bgColor indexed="64"/>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002060"/>
      </left>
      <right/>
      <top style="thin">
        <color rgb="FF002060"/>
      </top>
      <bottom/>
      <diagonal/>
    </border>
    <border>
      <left style="thin">
        <color auto="1"/>
      </left>
      <right style="thin">
        <color auto="1"/>
      </right>
      <top style="thin">
        <color auto="1"/>
      </top>
      <bottom style="thin">
        <color auto="1"/>
      </bottom>
      <diagonal/>
    </border>
    <border>
      <left style="thin">
        <color rgb="FF002060"/>
      </left>
      <right/>
      <top/>
      <bottom/>
      <diagonal/>
    </border>
    <border>
      <left style="thin">
        <color rgb="FF002060"/>
      </left>
      <right/>
      <top/>
      <bottom style="thin">
        <color rgb="FF002060"/>
      </bottom>
      <diagonal/>
    </border>
    <border>
      <left style="thin">
        <color rgb="FF002060"/>
      </left>
      <right/>
      <top style="thin">
        <color rgb="FF002060"/>
      </top>
      <bottom style="thin">
        <color rgb="FF002060"/>
      </bottom>
      <diagonal/>
    </border>
    <border>
      <left style="thin">
        <color rgb="FF002060"/>
      </left>
      <right/>
      <top style="thin">
        <color rgb="FF002060"/>
      </top>
      <bottom style="thin">
        <color indexed="64"/>
      </bottom>
      <diagonal/>
    </border>
    <border>
      <left style="thin">
        <color rgb="FFB2B2B2"/>
      </left>
      <right/>
      <top style="thick">
        <color theme="4"/>
      </top>
      <bottom/>
      <diagonal/>
    </border>
    <border>
      <left/>
      <right style="thin">
        <color rgb="FFB2B2B2"/>
      </right>
      <top style="thick">
        <color theme="4"/>
      </top>
      <bottom/>
      <diagonal/>
    </border>
    <border>
      <left style="thin">
        <color auto="1"/>
      </left>
      <right/>
      <top style="thin">
        <color auto="1"/>
      </top>
      <bottom style="thin">
        <color auto="1"/>
      </bottom>
      <diagonal/>
    </border>
    <border>
      <left/>
      <right/>
      <top style="thick">
        <color theme="4"/>
      </top>
      <bottom/>
      <diagonal/>
    </border>
    <border>
      <left/>
      <right style="thin">
        <color auto="1"/>
      </right>
      <top style="thin">
        <color auto="1"/>
      </top>
      <bottom style="thin">
        <color auto="1"/>
      </bottom>
      <diagonal/>
    </border>
    <border>
      <left style="thin">
        <color rgb="FF002060"/>
      </left>
      <right/>
      <top style="thick">
        <color theme="4"/>
      </top>
      <bottom style="hair">
        <color rgb="FF002060"/>
      </bottom>
      <diagonal/>
    </border>
    <border>
      <left/>
      <right/>
      <top style="thick">
        <color theme="4"/>
      </top>
      <bottom style="hair">
        <color rgb="FF002060"/>
      </bottom>
      <diagonal/>
    </border>
    <border>
      <left style="thin">
        <color rgb="FF7F7F7F"/>
      </left>
      <right style="thin">
        <color rgb="FF7F7F7F"/>
      </right>
      <top style="thick">
        <color theme="4"/>
      </top>
      <bottom style="hair">
        <color rgb="FF002060"/>
      </bottom>
      <diagonal/>
    </border>
    <border>
      <left style="thin">
        <color rgb="FF002060"/>
      </left>
      <right/>
      <top style="hair">
        <color rgb="FF002060"/>
      </top>
      <bottom style="hair">
        <color rgb="FF002060"/>
      </bottom>
      <diagonal/>
    </border>
    <border>
      <left/>
      <right/>
      <top style="hair">
        <color rgb="FF002060"/>
      </top>
      <bottom style="hair">
        <color rgb="FF002060"/>
      </bottom>
      <diagonal/>
    </border>
    <border>
      <left style="thin">
        <color rgb="FF7F7F7F"/>
      </left>
      <right style="thin">
        <color rgb="FF7F7F7F"/>
      </right>
      <top style="hair">
        <color rgb="FF002060"/>
      </top>
      <bottom style="hair">
        <color rgb="FF002060"/>
      </bottom>
      <diagonal/>
    </border>
    <border>
      <left style="thin">
        <color rgb="FF002060"/>
      </left>
      <right/>
      <top style="hair">
        <color rgb="FF002060"/>
      </top>
      <bottom/>
      <diagonal/>
    </border>
    <border>
      <left/>
      <right/>
      <top style="hair">
        <color rgb="FF002060"/>
      </top>
      <bottom/>
      <diagonal/>
    </border>
    <border>
      <left style="thin">
        <color rgb="FF7F7F7F"/>
      </left>
      <right style="thin">
        <color rgb="FF7F7F7F"/>
      </right>
      <top style="hair">
        <color rgb="FF002060"/>
      </top>
      <bottom style="thin">
        <color rgb="FF7F7F7F"/>
      </bottom>
      <diagonal/>
    </border>
    <border>
      <left style="thin">
        <color rgb="FF002060"/>
      </left>
      <right/>
      <top style="thin">
        <color rgb="FF002060"/>
      </top>
      <bottom style="hair">
        <color theme="4"/>
      </bottom>
      <diagonal/>
    </border>
    <border>
      <left/>
      <right/>
      <top/>
      <bottom style="hair">
        <color theme="4"/>
      </bottom>
      <diagonal/>
    </border>
    <border>
      <left style="thin">
        <color rgb="FF7F7F7F"/>
      </left>
      <right style="thin">
        <color rgb="FF7F7F7F"/>
      </right>
      <top style="thin">
        <color rgb="FF7F7F7F"/>
      </top>
      <bottom style="hair">
        <color theme="4"/>
      </bottom>
      <diagonal/>
    </border>
    <border>
      <left style="thin">
        <color rgb="FF002060"/>
      </left>
      <right/>
      <top style="hair">
        <color theme="4"/>
      </top>
      <bottom style="hair">
        <color theme="4"/>
      </bottom>
      <diagonal/>
    </border>
    <border>
      <left/>
      <right/>
      <top style="hair">
        <color theme="4"/>
      </top>
      <bottom style="hair">
        <color theme="4"/>
      </bottom>
      <diagonal/>
    </border>
    <border>
      <left style="thin">
        <color rgb="FF7F7F7F"/>
      </left>
      <right style="thin">
        <color rgb="FF7F7F7F"/>
      </right>
      <top style="hair">
        <color theme="4"/>
      </top>
      <bottom style="hair">
        <color theme="4"/>
      </bottom>
      <diagonal/>
    </border>
    <border>
      <left/>
      <right/>
      <top style="hair">
        <color theme="4"/>
      </top>
      <bottom style="thick">
        <color theme="4"/>
      </bottom>
      <diagonal/>
    </border>
    <border>
      <left style="thin">
        <color rgb="FF002060"/>
      </left>
      <right/>
      <top style="thin">
        <color rgb="FF002060"/>
      </top>
      <bottom style="hair">
        <color rgb="FF002060"/>
      </bottom>
      <diagonal/>
    </border>
    <border>
      <left/>
      <right/>
      <top/>
      <bottom style="hair">
        <color rgb="FF002060"/>
      </bottom>
      <diagonal/>
    </border>
    <border>
      <left style="thin">
        <color rgb="FF7F7F7F"/>
      </left>
      <right style="thin">
        <color rgb="FF7F7F7F"/>
      </right>
      <top style="thin">
        <color rgb="FF7F7F7F"/>
      </top>
      <bottom style="hair">
        <color rgb="FF002060"/>
      </bottom>
      <diagonal/>
    </border>
    <border>
      <left style="thin">
        <color rgb="FF002060"/>
      </left>
      <right/>
      <top style="hair">
        <color rgb="FF002060"/>
      </top>
      <bottom style="thin">
        <color rgb="FF002060"/>
      </bottom>
      <diagonal/>
    </border>
    <border>
      <left style="thin">
        <color rgb="FFB2B2B2"/>
      </left>
      <right/>
      <top style="thick">
        <color theme="4"/>
      </top>
      <bottom style="hair">
        <color theme="4"/>
      </bottom>
      <diagonal/>
    </border>
    <border>
      <left/>
      <right/>
      <top style="thick">
        <color theme="4"/>
      </top>
      <bottom style="hair">
        <color theme="4"/>
      </bottom>
      <diagonal/>
    </border>
    <border>
      <left/>
      <right style="thin">
        <color rgb="FFB2B2B2"/>
      </right>
      <top style="thick">
        <color theme="4"/>
      </top>
      <bottom style="hair">
        <color theme="4"/>
      </bottom>
      <diagonal/>
    </border>
    <border>
      <left style="thin">
        <color rgb="FF002060"/>
      </left>
      <right/>
      <top style="hair">
        <color theme="4"/>
      </top>
      <bottom style="thin">
        <color rgb="FF002060"/>
      </bottom>
      <diagonal/>
    </border>
    <border>
      <left/>
      <right/>
      <top style="hair">
        <color theme="4"/>
      </top>
      <bottom/>
      <diagonal/>
    </border>
    <border>
      <left style="thin">
        <color rgb="FF7F7F7F"/>
      </left>
      <right style="thin">
        <color rgb="FF7F7F7F"/>
      </right>
      <top style="hair">
        <color theme="4"/>
      </top>
      <bottom style="thin">
        <color rgb="FF7F7F7F"/>
      </bottom>
      <diagonal/>
    </border>
    <border>
      <left style="thin">
        <color rgb="FFB2B2B2"/>
      </left>
      <right style="thin">
        <color rgb="FFB2B2B2"/>
      </right>
      <top style="thick">
        <color theme="4"/>
      </top>
      <bottom style="hair">
        <color theme="4"/>
      </bottom>
      <diagonal/>
    </border>
  </borders>
  <cellStyleXfs count="8">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6" fillId="2" borderId="4" applyNumberFormat="0" applyAlignment="0" applyProtection="0"/>
    <xf numFmtId="0" fontId="1" fillId="3" borderId="5" applyNumberFormat="0" applyFont="0" applyAlignment="0" applyProtection="0"/>
  </cellStyleXfs>
  <cellXfs count="281">
    <xf numFmtId="0" fontId="0" fillId="0" borderId="0" xfId="0"/>
    <xf numFmtId="0" fontId="9" fillId="0" borderId="0" xfId="0" applyFont="1"/>
    <xf numFmtId="0" fontId="12" fillId="0" borderId="6" xfId="0" applyFont="1" applyBorder="1" applyAlignment="1">
      <alignment horizontal="left" vertical="center" wrapText="1"/>
    </xf>
    <xf numFmtId="0" fontId="13" fillId="0" borderId="10" xfId="0" applyFont="1" applyBorder="1" applyAlignment="1">
      <alignment horizontal="right" vertical="center"/>
    </xf>
    <xf numFmtId="0" fontId="13" fillId="0" borderId="10" xfId="0" applyFont="1" applyBorder="1" applyAlignment="1">
      <alignment horizontal="right" vertical="center" wrapText="1"/>
    </xf>
    <xf numFmtId="0" fontId="13" fillId="0" borderId="8" xfId="0" applyFont="1" applyBorder="1" applyAlignment="1">
      <alignment horizontal="right" vertical="center"/>
    </xf>
    <xf numFmtId="0" fontId="12" fillId="0" borderId="10" xfId="0" applyFont="1" applyBorder="1" applyAlignment="1">
      <alignment horizontal="justify" vertical="center"/>
    </xf>
    <xf numFmtId="0" fontId="14" fillId="0" borderId="10" xfId="0" applyFont="1" applyBorder="1" applyAlignment="1">
      <alignment horizontal="justify" vertical="center"/>
    </xf>
    <xf numFmtId="0" fontId="13" fillId="0" borderId="6" xfId="0" applyFont="1" applyBorder="1" applyAlignment="1">
      <alignment horizontal="right" vertical="center" wrapText="1"/>
    </xf>
    <xf numFmtId="0" fontId="16" fillId="0" borderId="10" xfId="0" applyFont="1" applyBorder="1" applyAlignment="1">
      <alignment horizontal="justify" vertical="center"/>
    </xf>
    <xf numFmtId="0" fontId="17" fillId="0" borderId="6" xfId="0" applyFont="1" applyBorder="1" applyAlignment="1">
      <alignment horizontal="right" vertical="center" wrapText="1"/>
    </xf>
    <xf numFmtId="0" fontId="15" fillId="0" borderId="7" xfId="0" applyFont="1" applyBorder="1" applyAlignment="1">
      <alignment horizontal="left" vertical="top" wrapText="1"/>
    </xf>
    <xf numFmtId="0" fontId="17" fillId="0" borderId="10" xfId="0" applyFont="1" applyBorder="1" applyAlignment="1">
      <alignment horizontal="right" vertical="center" wrapText="1"/>
    </xf>
    <xf numFmtId="0" fontId="11" fillId="10" borderId="1" xfId="3" applyFont="1" applyFill="1" applyAlignment="1">
      <alignment horizontal="justify" vertical="center"/>
    </xf>
    <xf numFmtId="0" fontId="10" fillId="0" borderId="10" xfId="0" applyFont="1" applyBorder="1"/>
    <xf numFmtId="0" fontId="17" fillId="0" borderId="9" xfId="0" applyFont="1" applyBorder="1" applyAlignment="1">
      <alignment horizontal="right" vertical="center" wrapText="1"/>
    </xf>
    <xf numFmtId="0" fontId="9" fillId="0" borderId="0" xfId="0" applyFont="1" applyAlignment="1">
      <alignment horizontal="left" wrapText="1"/>
    </xf>
    <xf numFmtId="0" fontId="11" fillId="4" borderId="1" xfId="3" applyFont="1" applyFill="1" applyAlignment="1">
      <alignment horizontal="left" vertical="center" wrapText="1"/>
    </xf>
    <xf numFmtId="0" fontId="11" fillId="5" borderId="1" xfId="3" applyFont="1" applyFill="1" applyAlignment="1">
      <alignment horizontal="left" vertical="center" wrapText="1"/>
    </xf>
    <xf numFmtId="0" fontId="11" fillId="6" borderId="1" xfId="3" applyFont="1" applyFill="1" applyAlignment="1">
      <alignment horizontal="left" vertical="center" wrapText="1"/>
    </xf>
    <xf numFmtId="0" fontId="11" fillId="7" borderId="1" xfId="3" applyFont="1" applyFill="1" applyAlignment="1">
      <alignment horizontal="left" vertical="center" wrapText="1"/>
    </xf>
    <xf numFmtId="0" fontId="11" fillId="8" borderId="1" xfId="3" applyFont="1" applyFill="1" applyAlignment="1">
      <alignment horizontal="left" vertical="center" wrapText="1"/>
    </xf>
    <xf numFmtId="0" fontId="11" fillId="9" borderId="1" xfId="3" applyFont="1" applyFill="1" applyAlignment="1">
      <alignment horizontal="left" vertical="center" wrapText="1"/>
    </xf>
    <xf numFmtId="0" fontId="20" fillId="0" borderId="0" xfId="2" applyFont="1" applyAlignment="1">
      <alignment horizontal="left" vertical="top"/>
    </xf>
    <xf numFmtId="1" fontId="9" fillId="0" borderId="0" xfId="0" applyNumberFormat="1" applyFont="1" applyAlignment="1">
      <alignment horizontal="center" vertical="top"/>
    </xf>
    <xf numFmtId="0" fontId="21" fillId="0" borderId="1" xfId="3" applyFont="1" applyAlignment="1">
      <alignment horizontal="left" vertical="top"/>
    </xf>
    <xf numFmtId="0" fontId="9" fillId="0" borderId="0" xfId="0" applyFont="1" applyAlignment="1">
      <alignment horizontal="left" vertical="top"/>
    </xf>
    <xf numFmtId="0" fontId="11" fillId="4" borderId="1" xfId="3" applyFont="1" applyFill="1" applyAlignment="1">
      <alignment horizontal="left" vertical="top"/>
    </xf>
    <xf numFmtId="1" fontId="11" fillId="4" borderId="1" xfId="3" applyNumberFormat="1" applyFont="1" applyFill="1" applyAlignment="1">
      <alignment horizontal="center" vertical="top"/>
    </xf>
    <xf numFmtId="0" fontId="22" fillId="3" borderId="12" xfId="7" applyFont="1" applyBorder="1" applyAlignment="1">
      <alignment horizontal="right" vertical="top" wrapText="1"/>
    </xf>
    <xf numFmtId="0" fontId="22" fillId="3" borderId="13" xfId="7" applyFont="1" applyBorder="1" applyAlignment="1">
      <alignment horizontal="left" vertical="top" wrapText="1"/>
    </xf>
    <xf numFmtId="0" fontId="22" fillId="3" borderId="0" xfId="7" applyFont="1" applyBorder="1" applyAlignment="1">
      <alignment horizontal="left" vertical="top" wrapText="1"/>
    </xf>
    <xf numFmtId="0" fontId="11" fillId="5" borderId="1" xfId="3" applyFont="1" applyFill="1" applyAlignment="1">
      <alignment horizontal="left" vertical="top"/>
    </xf>
    <xf numFmtId="0" fontId="15" fillId="3" borderId="0" xfId="7" applyFont="1" applyBorder="1" applyAlignment="1">
      <alignment horizontal="left" vertical="top"/>
    </xf>
    <xf numFmtId="0" fontId="11" fillId="6" borderId="1" xfId="3" applyFont="1" applyFill="1" applyAlignment="1">
      <alignment horizontal="left" vertical="top"/>
    </xf>
    <xf numFmtId="1" fontId="11" fillId="6" borderId="1" xfId="3" applyNumberFormat="1" applyFont="1" applyFill="1" applyAlignment="1">
      <alignment horizontal="center" vertical="top"/>
    </xf>
    <xf numFmtId="0" fontId="11" fillId="7" borderId="1" xfId="3" applyFont="1" applyFill="1" applyAlignment="1">
      <alignment horizontal="left" vertical="top"/>
    </xf>
    <xf numFmtId="0" fontId="11" fillId="9" borderId="1" xfId="3" applyFont="1" applyFill="1" applyAlignment="1">
      <alignment horizontal="left" vertical="top"/>
    </xf>
    <xf numFmtId="0" fontId="21" fillId="0" borderId="1" xfId="3" applyFont="1" applyFill="1" applyAlignment="1">
      <alignment horizontal="left" vertical="top" wrapText="1"/>
    </xf>
    <xf numFmtId="0" fontId="9" fillId="0" borderId="7" xfId="0" applyFont="1" applyBorder="1" applyAlignment="1">
      <alignment horizontal="left" vertical="top"/>
    </xf>
    <xf numFmtId="1" fontId="24" fillId="0" borderId="7" xfId="0" applyNumberFormat="1" applyFont="1" applyBorder="1" applyAlignment="1">
      <alignment horizontal="center" vertical="top"/>
    </xf>
    <xf numFmtId="1" fontId="24" fillId="0" borderId="0" xfId="0" applyNumberFormat="1" applyFont="1" applyAlignment="1">
      <alignment horizontal="center" vertical="top"/>
    </xf>
    <xf numFmtId="0" fontId="11" fillId="4" borderId="7" xfId="3" applyFont="1" applyFill="1" applyBorder="1" applyAlignment="1">
      <alignment horizontal="left" vertical="top"/>
    </xf>
    <xf numFmtId="1" fontId="9" fillId="0" borderId="7" xfId="0" applyNumberFormat="1" applyFont="1" applyBorder="1" applyAlignment="1">
      <alignment horizontal="center" vertical="top"/>
    </xf>
    <xf numFmtId="0" fontId="9" fillId="0" borderId="0" xfId="0" applyFont="1" applyAlignment="1">
      <alignment horizontal="center" vertical="top"/>
    </xf>
    <xf numFmtId="0" fontId="11" fillId="5" borderId="7" xfId="3" applyFont="1" applyFill="1" applyBorder="1" applyAlignment="1">
      <alignment horizontal="left" vertical="top"/>
    </xf>
    <xf numFmtId="0" fontId="11" fillId="6" borderId="7" xfId="3" applyFont="1" applyFill="1" applyBorder="1" applyAlignment="1">
      <alignment horizontal="left" vertical="top"/>
    </xf>
    <xf numFmtId="0" fontId="11" fillId="7" borderId="7" xfId="3" applyFont="1" applyFill="1" applyBorder="1" applyAlignment="1">
      <alignment horizontal="left" vertical="top"/>
    </xf>
    <xf numFmtId="0" fontId="11" fillId="8" borderId="7" xfId="3" applyFont="1" applyFill="1" applyBorder="1" applyAlignment="1">
      <alignment horizontal="left" vertical="top"/>
    </xf>
    <xf numFmtId="0" fontId="11" fillId="9" borderId="7" xfId="3" applyFont="1" applyFill="1" applyBorder="1" applyAlignment="1">
      <alignment horizontal="left" vertical="top"/>
    </xf>
    <xf numFmtId="0" fontId="11" fillId="10" borderId="7" xfId="3" applyFont="1" applyFill="1" applyBorder="1" applyAlignment="1">
      <alignment horizontal="left" vertical="top"/>
    </xf>
    <xf numFmtId="2" fontId="9" fillId="0" borderId="0" xfId="0" applyNumberFormat="1" applyFont="1" applyAlignment="1">
      <alignment horizontal="center" vertical="top"/>
    </xf>
    <xf numFmtId="1" fontId="25" fillId="0" borderId="7" xfId="0" applyNumberFormat="1" applyFont="1" applyBorder="1" applyAlignment="1">
      <alignment horizontal="left" vertical="top"/>
    </xf>
    <xf numFmtId="9" fontId="25" fillId="0" borderId="7" xfId="1" applyFont="1" applyBorder="1" applyAlignment="1">
      <alignment horizontal="center" vertical="top"/>
    </xf>
    <xf numFmtId="164" fontId="25" fillId="0" borderId="7" xfId="1" applyNumberFormat="1" applyFont="1" applyBorder="1" applyAlignment="1">
      <alignment horizontal="center" vertical="top"/>
    </xf>
    <xf numFmtId="0" fontId="21" fillId="0" borderId="1" xfId="3" applyFont="1" applyAlignment="1">
      <alignment horizontal="center" vertical="top"/>
    </xf>
    <xf numFmtId="0" fontId="5" fillId="0" borderId="3" xfId="5"/>
    <xf numFmtId="0" fontId="11" fillId="12" borderId="1" xfId="3" applyFont="1" applyFill="1" applyAlignment="1">
      <alignment horizontal="left" vertical="top"/>
    </xf>
    <xf numFmtId="0" fontId="11" fillId="8" borderId="1" xfId="3" applyFont="1" applyFill="1" applyAlignment="1">
      <alignment horizontal="left" vertical="center"/>
    </xf>
    <xf numFmtId="0" fontId="11" fillId="10" borderId="1" xfId="3" applyFont="1" applyFill="1" applyAlignment="1">
      <alignment horizontal="left" vertical="center"/>
    </xf>
    <xf numFmtId="0" fontId="29" fillId="0" borderId="0" xfId="0" applyFont="1"/>
    <xf numFmtId="1" fontId="0" fillId="0" borderId="0" xfId="0" applyNumberFormat="1"/>
    <xf numFmtId="1" fontId="25" fillId="0" borderId="7" xfId="0" applyNumberFormat="1" applyFont="1" applyBorder="1" applyAlignment="1">
      <alignment horizontal="center" vertical="top"/>
    </xf>
    <xf numFmtId="0" fontId="12" fillId="13" borderId="6" xfId="0" applyFont="1" applyFill="1" applyBorder="1" applyAlignment="1">
      <alignment horizontal="left" vertical="center" wrapText="1"/>
    </xf>
    <xf numFmtId="0" fontId="12" fillId="13" borderId="10" xfId="0" applyFont="1" applyFill="1" applyBorder="1" applyAlignment="1">
      <alignment horizontal="justify" vertical="center"/>
    </xf>
    <xf numFmtId="0" fontId="12" fillId="13" borderId="9" xfId="0" applyFont="1" applyFill="1" applyBorder="1" applyAlignment="1">
      <alignment horizontal="left" vertical="top" wrapText="1"/>
    </xf>
    <xf numFmtId="0" fontId="12" fillId="13" borderId="11" xfId="0" applyFont="1" applyFill="1" applyBorder="1" applyAlignment="1">
      <alignment horizontal="left" vertical="center" wrapText="1"/>
    </xf>
    <xf numFmtId="0" fontId="30" fillId="0" borderId="0" xfId="0" applyFont="1"/>
    <xf numFmtId="0" fontId="26" fillId="0" borderId="0" xfId="0" applyFont="1" applyAlignment="1">
      <alignment horizontal="center"/>
    </xf>
    <xf numFmtId="0" fontId="9" fillId="3" borderId="5" xfId="7" applyFont="1" applyAlignment="1">
      <alignment wrapText="1"/>
    </xf>
    <xf numFmtId="0" fontId="15" fillId="0" borderId="14" xfId="0" applyFont="1" applyBorder="1" applyAlignment="1">
      <alignment horizontal="right" vertical="top" wrapText="1"/>
    </xf>
    <xf numFmtId="0" fontId="15" fillId="0" borderId="14" xfId="0" applyFont="1" applyBorder="1" applyAlignment="1">
      <alignment horizontal="left" vertical="top" wrapText="1"/>
    </xf>
    <xf numFmtId="0" fontId="11" fillId="12" borderId="0" xfId="3" applyFont="1" applyFill="1" applyBorder="1" applyAlignment="1">
      <alignment horizontal="left" vertical="top"/>
    </xf>
    <xf numFmtId="0" fontId="9" fillId="13" borderId="7" xfId="0" applyFont="1" applyFill="1" applyBorder="1" applyAlignment="1">
      <alignment horizontal="left" wrapText="1"/>
    </xf>
    <xf numFmtId="0" fontId="9" fillId="0" borderId="7" xfId="0" applyFont="1" applyBorder="1" applyAlignment="1">
      <alignment horizontal="left" wrapText="1"/>
    </xf>
    <xf numFmtId="0" fontId="13" fillId="0" borderId="7" xfId="0" applyFont="1" applyBorder="1" applyAlignment="1">
      <alignment horizontal="left" vertical="center" wrapText="1"/>
    </xf>
    <xf numFmtId="0" fontId="11" fillId="4" borderId="7" xfId="3" applyFont="1" applyFill="1" applyBorder="1" applyAlignment="1">
      <alignment horizontal="left" vertical="center" wrapText="1"/>
    </xf>
    <xf numFmtId="0" fontId="12" fillId="13" borderId="7" xfId="0" applyFont="1" applyFill="1" applyBorder="1" applyAlignment="1">
      <alignment horizontal="left" vertical="center" wrapText="1"/>
    </xf>
    <xf numFmtId="0" fontId="13" fillId="13" borderId="7" xfId="0" applyFont="1" applyFill="1" applyBorder="1" applyAlignment="1">
      <alignment horizontal="left" vertical="center" wrapText="1"/>
    </xf>
    <xf numFmtId="0" fontId="11" fillId="5" borderId="7" xfId="3" applyFont="1" applyFill="1" applyBorder="1" applyAlignment="1">
      <alignment horizontal="left" vertical="center" wrapText="1"/>
    </xf>
    <xf numFmtId="0" fontId="12" fillId="0" borderId="7" xfId="0" applyFont="1" applyBorder="1" applyAlignment="1">
      <alignment horizontal="left" vertical="center" wrapText="1"/>
    </xf>
    <xf numFmtId="0" fontId="11" fillId="6" borderId="7" xfId="3" applyFont="1" applyFill="1" applyBorder="1" applyAlignment="1">
      <alignment horizontal="left" vertical="center" wrapText="1"/>
    </xf>
    <xf numFmtId="0" fontId="14" fillId="0" borderId="7" xfId="0" applyFont="1" applyBorder="1" applyAlignment="1">
      <alignment horizontal="left" vertical="center" wrapText="1"/>
    </xf>
    <xf numFmtId="0" fontId="12" fillId="13" borderId="7" xfId="0" applyFont="1" applyFill="1" applyBorder="1" applyAlignment="1">
      <alignment horizontal="left" vertical="top" wrapText="1"/>
    </xf>
    <xf numFmtId="0" fontId="16" fillId="0" borderId="7" xfId="0" applyFont="1" applyBorder="1" applyAlignment="1">
      <alignment horizontal="left" vertical="center" wrapText="1"/>
    </xf>
    <xf numFmtId="0" fontId="11" fillId="7" borderId="7" xfId="3" applyFont="1" applyFill="1" applyBorder="1" applyAlignment="1">
      <alignment horizontal="left" vertical="center" wrapText="1"/>
    </xf>
    <xf numFmtId="0" fontId="17" fillId="0" borderId="7" xfId="0" applyFont="1" applyBorder="1" applyAlignment="1">
      <alignment horizontal="left" vertical="center" wrapText="1"/>
    </xf>
    <xf numFmtId="0" fontId="18" fillId="0" borderId="7" xfId="0" applyFont="1" applyBorder="1" applyAlignment="1">
      <alignment horizontal="left" vertical="center" wrapText="1"/>
    </xf>
    <xf numFmtId="0" fontId="11" fillId="8" borderId="7" xfId="3" applyFont="1" applyFill="1" applyBorder="1" applyAlignment="1">
      <alignment horizontal="left" vertical="center" wrapText="1"/>
    </xf>
    <xf numFmtId="0" fontId="19" fillId="13" borderId="7" xfId="0" applyFont="1" applyFill="1" applyBorder="1" applyAlignment="1">
      <alignment horizontal="left" vertical="center" wrapText="1"/>
    </xf>
    <xf numFmtId="0" fontId="11" fillId="9" borderId="7" xfId="3" applyFont="1" applyFill="1" applyBorder="1" applyAlignment="1">
      <alignment horizontal="left" vertical="center" wrapText="1"/>
    </xf>
    <xf numFmtId="0" fontId="11" fillId="10" borderId="7" xfId="3" applyFont="1" applyFill="1" applyBorder="1" applyAlignment="1">
      <alignment horizontal="left" vertical="center" wrapText="1"/>
    </xf>
    <xf numFmtId="0" fontId="10" fillId="0" borderId="7" xfId="0" applyFont="1" applyBorder="1" applyAlignment="1">
      <alignment horizontal="left" wrapText="1"/>
    </xf>
    <xf numFmtId="0" fontId="31" fillId="14" borderId="0" xfId="0" applyFont="1" applyFill="1" applyAlignment="1">
      <alignment horizontal="center" vertical="center" wrapText="1"/>
    </xf>
    <xf numFmtId="0" fontId="0" fillId="0" borderId="0" xfId="0" applyAlignment="1">
      <alignment horizontal="left"/>
    </xf>
    <xf numFmtId="0" fontId="31" fillId="14" borderId="0" xfId="0" applyFont="1" applyFill="1" applyAlignment="1">
      <alignment horizontal="left"/>
    </xf>
    <xf numFmtId="0" fontId="33" fillId="12" borderId="1" xfId="3" applyFont="1" applyFill="1" applyAlignment="1">
      <alignment horizontal="left" vertical="top"/>
    </xf>
    <xf numFmtId="0" fontId="34" fillId="0" borderId="0" xfId="0" applyFont="1" applyAlignment="1">
      <alignment horizontal="left"/>
    </xf>
    <xf numFmtId="0" fontId="33" fillId="4" borderId="1" xfId="3" applyFont="1" applyFill="1" applyAlignment="1">
      <alignment horizontal="left" vertical="center"/>
    </xf>
    <xf numFmtId="0" fontId="35" fillId="0" borderId="0" xfId="0" applyFont="1" applyAlignment="1">
      <alignment horizontal="left"/>
    </xf>
    <xf numFmtId="0" fontId="36" fillId="5" borderId="1" xfId="3" applyFont="1" applyFill="1" applyAlignment="1">
      <alignment horizontal="left" vertical="center"/>
    </xf>
    <xf numFmtId="0" fontId="36" fillId="6" borderId="1" xfId="3" applyFont="1" applyFill="1" applyAlignment="1">
      <alignment horizontal="left" vertical="center"/>
    </xf>
    <xf numFmtId="0" fontId="36" fillId="7" borderId="1" xfId="3" applyFont="1" applyFill="1" applyAlignment="1">
      <alignment horizontal="left" vertical="center"/>
    </xf>
    <xf numFmtId="0" fontId="36" fillId="8" borderId="1" xfId="3" applyFont="1" applyFill="1" applyAlignment="1">
      <alignment horizontal="left" vertical="center"/>
    </xf>
    <xf numFmtId="0" fontId="36" fillId="9" borderId="1" xfId="3" applyFont="1" applyFill="1" applyAlignment="1">
      <alignment horizontal="left" vertical="center"/>
    </xf>
    <xf numFmtId="0" fontId="36" fillId="10" borderId="1" xfId="3" applyFont="1" applyFill="1" applyAlignment="1">
      <alignment horizontal="left" vertical="center"/>
    </xf>
    <xf numFmtId="0" fontId="34" fillId="0" borderId="0" xfId="0" applyFont="1" applyAlignment="1">
      <alignment horizontal="left" wrapText="1"/>
    </xf>
    <xf numFmtId="0" fontId="35" fillId="0" borderId="0" xfId="0" applyFont="1" applyAlignment="1">
      <alignment horizontal="left" wrapText="1"/>
    </xf>
    <xf numFmtId="164" fontId="9" fillId="0" borderId="0" xfId="0" applyNumberFormat="1" applyFont="1"/>
    <xf numFmtId="165" fontId="9" fillId="0" borderId="0" xfId="0" applyNumberFormat="1" applyFont="1"/>
    <xf numFmtId="0" fontId="37" fillId="15" borderId="7" xfId="0" applyFont="1" applyFill="1" applyBorder="1"/>
    <xf numFmtId="0" fontId="8" fillId="0" borderId="7" xfId="0" applyFont="1" applyBorder="1"/>
    <xf numFmtId="0" fontId="8" fillId="16" borderId="7" xfId="0" applyFont="1" applyFill="1" applyBorder="1" applyAlignment="1">
      <alignment horizontal="center"/>
    </xf>
    <xf numFmtId="0" fontId="38" fillId="17" borderId="7" xfId="0" applyFont="1" applyFill="1" applyBorder="1" applyAlignment="1">
      <alignment horizontal="left" vertical="center" wrapText="1"/>
    </xf>
    <xf numFmtId="0" fontId="8" fillId="15" borderId="7" xfId="0" applyFont="1" applyFill="1" applyBorder="1"/>
    <xf numFmtId="0" fontId="8" fillId="15" borderId="7" xfId="0" applyFont="1" applyFill="1" applyBorder="1" applyAlignment="1">
      <alignment horizontal="center"/>
    </xf>
    <xf numFmtId="0" fontId="8" fillId="18" borderId="7" xfId="0" applyFont="1" applyFill="1" applyBorder="1" applyAlignment="1">
      <alignment horizontal="left"/>
    </xf>
    <xf numFmtId="0" fontId="38" fillId="19" borderId="7" xfId="0" applyFont="1" applyFill="1" applyBorder="1" applyAlignment="1">
      <alignment horizontal="left" vertical="center" wrapText="1"/>
    </xf>
    <xf numFmtId="0" fontId="39" fillId="19" borderId="7" xfId="0" applyFont="1" applyFill="1" applyBorder="1" applyAlignment="1">
      <alignment horizontal="center"/>
    </xf>
    <xf numFmtId="0" fontId="38" fillId="20" borderId="7" xfId="0" applyFont="1" applyFill="1" applyBorder="1" applyAlignment="1">
      <alignment horizontal="left" vertical="center" wrapText="1"/>
    </xf>
    <xf numFmtId="0" fontId="39" fillId="20" borderId="7" xfId="0" applyFont="1" applyFill="1" applyBorder="1" applyAlignment="1">
      <alignment horizontal="center"/>
    </xf>
    <xf numFmtId="0" fontId="8" fillId="15" borderId="7" xfId="0" applyFont="1" applyFill="1" applyBorder="1" applyAlignment="1">
      <alignment horizontal="center" vertical="top"/>
    </xf>
    <xf numFmtId="0" fontId="8" fillId="16" borderId="7" xfId="0" applyFont="1" applyFill="1" applyBorder="1" applyAlignment="1">
      <alignment horizontal="center" vertical="top"/>
    </xf>
    <xf numFmtId="0" fontId="38" fillId="21" borderId="7" xfId="0" applyFont="1" applyFill="1" applyBorder="1" applyAlignment="1">
      <alignment horizontal="left" vertical="center" wrapText="1"/>
    </xf>
    <xf numFmtId="0" fontId="39" fillId="21" borderId="7" xfId="0" applyFont="1" applyFill="1" applyBorder="1" applyAlignment="1">
      <alignment horizontal="center"/>
    </xf>
    <xf numFmtId="0" fontId="38" fillId="22" borderId="7" xfId="0" applyFont="1" applyFill="1" applyBorder="1" applyAlignment="1">
      <alignment horizontal="left" vertical="center" wrapText="1"/>
    </xf>
    <xf numFmtId="0" fontId="39" fillId="22" borderId="7" xfId="0" applyFont="1" applyFill="1" applyBorder="1" applyAlignment="1">
      <alignment horizontal="center"/>
    </xf>
    <xf numFmtId="0" fontId="38" fillId="23" borderId="7" xfId="0" applyFont="1" applyFill="1" applyBorder="1" applyAlignment="1">
      <alignment horizontal="left" vertical="center" wrapText="1"/>
    </xf>
    <xf numFmtId="0" fontId="39" fillId="23" borderId="7" xfId="0" applyFont="1" applyFill="1" applyBorder="1" applyAlignment="1">
      <alignment horizontal="center"/>
    </xf>
    <xf numFmtId="0" fontId="38" fillId="24" borderId="7" xfId="0" applyFont="1" applyFill="1" applyBorder="1" applyAlignment="1">
      <alignment horizontal="left" vertical="center" wrapText="1"/>
    </xf>
    <xf numFmtId="0" fontId="39" fillId="24" borderId="7" xfId="0" applyFont="1" applyFill="1" applyBorder="1" applyAlignment="1">
      <alignment horizontal="center"/>
    </xf>
    <xf numFmtId="0" fontId="40" fillId="0" borderId="0" xfId="2" applyFont="1" applyAlignment="1">
      <alignment horizontal="left" vertical="top"/>
    </xf>
    <xf numFmtId="0" fontId="41" fillId="0" borderId="0" xfId="2" applyFont="1" applyAlignment="1">
      <alignment horizontal="left" vertical="top"/>
    </xf>
    <xf numFmtId="0" fontId="42" fillId="0" borderId="1" xfId="3" applyFont="1" applyAlignment="1">
      <alignment horizontal="left" vertical="top"/>
    </xf>
    <xf numFmtId="0" fontId="43" fillId="0" borderId="0" xfId="0" applyFont="1" applyAlignment="1">
      <alignment horizontal="left" vertical="top"/>
    </xf>
    <xf numFmtId="0" fontId="42" fillId="4" borderId="1" xfId="3" applyFont="1" applyFill="1" applyAlignment="1">
      <alignment horizontal="left" vertical="top"/>
    </xf>
    <xf numFmtId="0" fontId="43" fillId="3" borderId="15" xfId="7" applyFont="1" applyBorder="1" applyAlignment="1">
      <alignment horizontal="right" vertical="top" wrapText="1"/>
    </xf>
    <xf numFmtId="0" fontId="42" fillId="6" borderId="1" xfId="3" applyFont="1" applyFill="1" applyAlignment="1">
      <alignment horizontal="left" vertical="top"/>
    </xf>
    <xf numFmtId="0" fontId="42" fillId="0" borderId="1" xfId="3" applyFont="1" applyFill="1" applyAlignment="1">
      <alignment horizontal="left" vertical="top" wrapText="1"/>
    </xf>
    <xf numFmtId="0" fontId="43" fillId="0" borderId="7" xfId="0" applyFont="1" applyBorder="1" applyAlignment="1">
      <alignment horizontal="left" vertical="top"/>
    </xf>
    <xf numFmtId="0" fontId="42" fillId="4" borderId="7" xfId="3" applyFont="1" applyFill="1" applyBorder="1" applyAlignment="1">
      <alignment horizontal="left" vertical="top"/>
    </xf>
    <xf numFmtId="0" fontId="42" fillId="5" borderId="7" xfId="3" applyFont="1" applyFill="1" applyBorder="1" applyAlignment="1">
      <alignment horizontal="left" vertical="top"/>
    </xf>
    <xf numFmtId="0" fontId="42" fillId="6" borderId="7" xfId="3" applyFont="1" applyFill="1" applyBorder="1" applyAlignment="1">
      <alignment horizontal="left" vertical="top"/>
    </xf>
    <xf numFmtId="0" fontId="42" fillId="7" borderId="7" xfId="3" applyFont="1" applyFill="1" applyBorder="1" applyAlignment="1">
      <alignment horizontal="left" vertical="top"/>
    </xf>
    <xf numFmtId="0" fontId="42" fillId="8" borderId="7" xfId="3" applyFont="1" applyFill="1" applyBorder="1" applyAlignment="1">
      <alignment horizontal="left" vertical="top"/>
    </xf>
    <xf numFmtId="0" fontId="42" fillId="9" borderId="7" xfId="3" applyFont="1" applyFill="1" applyBorder="1" applyAlignment="1">
      <alignment horizontal="left" vertical="top"/>
    </xf>
    <xf numFmtId="0" fontId="42" fillId="10" borderId="7" xfId="3" applyFont="1" applyFill="1" applyBorder="1" applyAlignment="1">
      <alignment horizontal="left" vertical="top"/>
    </xf>
    <xf numFmtId="1" fontId="42" fillId="0" borderId="7" xfId="0" applyNumberFormat="1" applyFont="1" applyBorder="1" applyAlignment="1">
      <alignment horizontal="left" vertical="top"/>
    </xf>
    <xf numFmtId="0" fontId="45" fillId="0" borderId="3" xfId="5" applyFont="1"/>
    <xf numFmtId="0" fontId="43" fillId="0" borderId="0" xfId="0" applyFont="1"/>
    <xf numFmtId="0" fontId="46" fillId="0" borderId="0" xfId="2" applyFont="1" applyAlignment="1">
      <alignment horizontal="left" vertical="top"/>
    </xf>
    <xf numFmtId="0" fontId="47" fillId="0" borderId="1" xfId="3" applyFont="1" applyAlignment="1">
      <alignment horizontal="left" vertical="top"/>
    </xf>
    <xf numFmtId="0" fontId="48" fillId="4" borderId="1" xfId="3" applyFont="1" applyFill="1" applyAlignment="1">
      <alignment horizontal="left" vertical="top"/>
    </xf>
    <xf numFmtId="0" fontId="48" fillId="6" borderId="1" xfId="3" applyFont="1" applyFill="1" applyAlignment="1">
      <alignment horizontal="left" vertical="top"/>
    </xf>
    <xf numFmtId="0" fontId="47" fillId="0" borderId="1" xfId="3" applyFont="1" applyFill="1" applyAlignment="1">
      <alignment horizontal="left" vertical="top" wrapText="1"/>
    </xf>
    <xf numFmtId="0" fontId="48" fillId="4" borderId="7" xfId="3" applyFont="1" applyFill="1" applyBorder="1" applyAlignment="1">
      <alignment horizontal="left" vertical="top"/>
    </xf>
    <xf numFmtId="0" fontId="48" fillId="5" borderId="7" xfId="3" applyFont="1" applyFill="1" applyBorder="1" applyAlignment="1">
      <alignment horizontal="left" vertical="top"/>
    </xf>
    <xf numFmtId="0" fontId="48" fillId="6" borderId="7" xfId="3" applyFont="1" applyFill="1" applyBorder="1" applyAlignment="1">
      <alignment horizontal="left" vertical="top"/>
    </xf>
    <xf numFmtId="0" fontId="48" fillId="7" borderId="7" xfId="3" applyFont="1" applyFill="1" applyBorder="1" applyAlignment="1">
      <alignment horizontal="left" vertical="top"/>
    </xf>
    <xf numFmtId="0" fontId="48" fillId="8" borderId="7" xfId="3" applyFont="1" applyFill="1" applyBorder="1" applyAlignment="1">
      <alignment horizontal="left" vertical="top"/>
    </xf>
    <xf numFmtId="0" fontId="48" fillId="9" borderId="7" xfId="3" applyFont="1" applyFill="1" applyBorder="1" applyAlignment="1">
      <alignment horizontal="left" vertical="top"/>
    </xf>
    <xf numFmtId="0" fontId="48" fillId="10" borderId="7" xfId="3" applyFont="1" applyFill="1" applyBorder="1" applyAlignment="1">
      <alignment horizontal="left" vertical="top"/>
    </xf>
    <xf numFmtId="1" fontId="49" fillId="0" borderId="7" xfId="0" applyNumberFormat="1" applyFont="1" applyBorder="1" applyAlignment="1">
      <alignment horizontal="left" vertical="top"/>
    </xf>
    <xf numFmtId="0" fontId="50" fillId="0" borderId="3" xfId="5" applyFont="1"/>
    <xf numFmtId="0" fontId="0" fillId="0" borderId="0" xfId="0" applyAlignment="1">
      <alignment wrapText="1"/>
    </xf>
    <xf numFmtId="0" fontId="4" fillId="0" borderId="2" xfId="4" applyAlignment="1">
      <alignment wrapText="1"/>
    </xf>
    <xf numFmtId="0" fontId="11" fillId="12" borderId="1" xfId="3" applyFont="1" applyFill="1" applyAlignment="1">
      <alignment horizontal="left" vertical="top" wrapText="1"/>
    </xf>
    <xf numFmtId="0" fontId="11" fillId="4" borderId="1" xfId="3" applyFont="1" applyFill="1" applyAlignment="1">
      <alignment horizontal="left" vertical="top" wrapText="1"/>
    </xf>
    <xf numFmtId="0" fontId="11" fillId="5" borderId="1" xfId="3" applyFont="1" applyFill="1" applyAlignment="1">
      <alignment horizontal="left" vertical="top" wrapText="1"/>
    </xf>
    <xf numFmtId="0" fontId="11" fillId="6" borderId="1" xfId="3" applyFont="1" applyFill="1" applyAlignment="1">
      <alignment horizontal="left" vertical="top" wrapText="1"/>
    </xf>
    <xf numFmtId="0" fontId="11" fillId="7" borderId="1" xfId="3" applyFont="1" applyFill="1" applyAlignment="1">
      <alignment horizontal="left" vertical="top" wrapText="1"/>
    </xf>
    <xf numFmtId="0" fontId="11" fillId="9" borderId="1" xfId="3" applyFont="1" applyFill="1" applyAlignment="1">
      <alignment horizontal="left" vertical="top" wrapText="1"/>
    </xf>
    <xf numFmtId="0" fontId="11" fillId="10" borderId="1" xfId="3" applyFont="1" applyFill="1" applyAlignment="1">
      <alignment horizontal="left" vertical="center" wrapText="1"/>
    </xf>
    <xf numFmtId="0" fontId="51" fillId="0" borderId="7" xfId="0" applyFont="1" applyBorder="1" applyAlignment="1">
      <alignment horizontal="left" wrapText="1"/>
    </xf>
    <xf numFmtId="0" fontId="52" fillId="13" borderId="6" xfId="0" applyFont="1" applyFill="1" applyBorder="1" applyAlignment="1">
      <alignment horizontal="left" vertical="center" wrapText="1"/>
    </xf>
    <xf numFmtId="0" fontId="53" fillId="0" borderId="0" xfId="0" applyFont="1" applyAlignment="1">
      <alignment horizontal="left" wrapText="1"/>
    </xf>
    <xf numFmtId="0" fontId="51" fillId="0" borderId="16" xfId="0" applyFont="1" applyBorder="1" applyAlignment="1">
      <alignment horizontal="left" wrapText="1"/>
    </xf>
    <xf numFmtId="0" fontId="48" fillId="12" borderId="0" xfId="3" applyFont="1" applyFill="1" applyBorder="1" applyAlignment="1">
      <alignment horizontal="left" vertical="top"/>
    </xf>
    <xf numFmtId="0" fontId="42" fillId="12" borderId="0" xfId="3" applyFont="1" applyFill="1" applyBorder="1" applyAlignment="1">
      <alignment horizontal="left" vertical="top"/>
    </xf>
    <xf numFmtId="49" fontId="12" fillId="0" borderId="17" xfId="0" applyNumberFormat="1" applyFont="1" applyBorder="1" applyAlignment="1">
      <alignment horizontal="left" vertical="center" wrapText="1"/>
    </xf>
    <xf numFmtId="0" fontId="16" fillId="0" borderId="18" xfId="0" applyFont="1" applyBorder="1" applyAlignment="1">
      <alignment horizontal="left" vertical="center" wrapText="1"/>
    </xf>
    <xf numFmtId="49" fontId="44" fillId="0" borderId="18" xfId="0" applyNumberFormat="1" applyFont="1" applyBorder="1" applyAlignment="1">
      <alignment horizontal="left" vertical="center" wrapText="1"/>
    </xf>
    <xf numFmtId="1" fontId="23" fillId="2" borderId="19" xfId="6" applyNumberFormat="1" applyFont="1" applyBorder="1" applyAlignment="1" applyProtection="1">
      <alignment horizontal="center" vertical="top"/>
      <protection locked="0"/>
    </xf>
    <xf numFmtId="1" fontId="23" fillId="11" borderId="19" xfId="6" applyNumberFormat="1" applyFont="1" applyFill="1" applyBorder="1" applyAlignment="1" applyProtection="1">
      <alignment horizontal="center" vertical="top"/>
      <protection locked="0"/>
    </xf>
    <xf numFmtId="49" fontId="12" fillId="0" borderId="20" xfId="0" applyNumberFormat="1" applyFont="1" applyBorder="1" applyAlignment="1">
      <alignment horizontal="left" vertical="center" wrapText="1"/>
    </xf>
    <xf numFmtId="49" fontId="44" fillId="0" borderId="21" xfId="0" applyNumberFormat="1" applyFont="1" applyBorder="1" applyAlignment="1">
      <alignment horizontal="left" vertical="center" wrapText="1"/>
    </xf>
    <xf numFmtId="1" fontId="23" fillId="2" borderId="22" xfId="6" applyNumberFormat="1" applyFont="1" applyBorder="1" applyAlignment="1" applyProtection="1">
      <alignment horizontal="center" vertical="top"/>
      <protection locked="0"/>
    </xf>
    <xf numFmtId="1" fontId="23" fillId="11" borderId="22" xfId="6" applyNumberFormat="1" applyFont="1" applyFill="1" applyBorder="1" applyAlignment="1" applyProtection="1">
      <alignment horizontal="center" vertical="top"/>
      <protection locked="0"/>
    </xf>
    <xf numFmtId="49" fontId="12" fillId="0" borderId="23" xfId="0" applyNumberFormat="1" applyFont="1" applyBorder="1" applyAlignment="1">
      <alignment horizontal="left" vertical="center" wrapText="1"/>
    </xf>
    <xf numFmtId="49" fontId="44" fillId="0" borderId="24" xfId="0" applyNumberFormat="1" applyFont="1" applyBorder="1" applyAlignment="1">
      <alignment horizontal="left" vertical="center" wrapText="1"/>
    </xf>
    <xf numFmtId="1" fontId="23" fillId="2" borderId="25" xfId="6" applyNumberFormat="1" applyFont="1" applyBorder="1" applyAlignment="1" applyProtection="1">
      <alignment horizontal="center" vertical="top"/>
      <protection locked="0"/>
    </xf>
    <xf numFmtId="1" fontId="23" fillId="11" borderId="25" xfId="6" applyNumberFormat="1" applyFont="1" applyFill="1" applyBorder="1" applyAlignment="1" applyProtection="1">
      <alignment horizontal="center" vertical="top"/>
      <protection locked="0"/>
    </xf>
    <xf numFmtId="0" fontId="12" fillId="0" borderId="26" xfId="0" applyFont="1" applyBorder="1" applyAlignment="1">
      <alignment horizontal="left" vertical="center" wrapText="1"/>
    </xf>
    <xf numFmtId="0" fontId="44" fillId="0" borderId="27" xfId="0" applyFont="1" applyBorder="1" applyAlignment="1">
      <alignment horizontal="left" vertical="center" wrapText="1"/>
    </xf>
    <xf numFmtId="1" fontId="23" fillId="2" borderId="28" xfId="6" applyNumberFormat="1" applyFont="1" applyBorder="1" applyAlignment="1" applyProtection="1">
      <alignment horizontal="center" vertical="top"/>
      <protection locked="0"/>
    </xf>
    <xf numFmtId="0" fontId="12" fillId="0" borderId="29" xfId="0" applyFont="1" applyBorder="1" applyAlignment="1">
      <alignment horizontal="left" vertical="center" wrapText="1"/>
    </xf>
    <xf numFmtId="0" fontId="44" fillId="0" borderId="30" xfId="0" applyFont="1" applyBorder="1" applyAlignment="1">
      <alignment horizontal="left" vertical="center" wrapText="1"/>
    </xf>
    <xf numFmtId="1" fontId="23" fillId="2" borderId="31" xfId="6" applyNumberFormat="1" applyFont="1" applyBorder="1" applyAlignment="1" applyProtection="1">
      <alignment horizontal="center" vertical="top"/>
      <protection locked="0"/>
    </xf>
    <xf numFmtId="1" fontId="23" fillId="11" borderId="31" xfId="6" applyNumberFormat="1" applyFont="1" applyFill="1" applyBorder="1" applyAlignment="1" applyProtection="1">
      <alignment horizontal="center" vertical="top"/>
      <protection locked="0"/>
    </xf>
    <xf numFmtId="0" fontId="12" fillId="0" borderId="30" xfId="0" applyFont="1" applyBorder="1" applyAlignment="1">
      <alignment horizontal="left" vertical="center" wrapText="1"/>
    </xf>
    <xf numFmtId="0" fontId="11" fillId="5" borderId="32" xfId="3" applyFont="1" applyFill="1" applyBorder="1" applyAlignment="1">
      <alignment horizontal="left" vertical="top"/>
    </xf>
    <xf numFmtId="0" fontId="48" fillId="5" borderId="32" xfId="3" applyFont="1" applyFill="1" applyBorder="1" applyAlignment="1">
      <alignment horizontal="left" vertical="top"/>
    </xf>
    <xf numFmtId="0" fontId="42" fillId="5" borderId="32" xfId="3" applyFont="1" applyFill="1" applyBorder="1" applyAlignment="1">
      <alignment horizontal="left" vertical="top"/>
    </xf>
    <xf numFmtId="1" fontId="11" fillId="5" borderId="32" xfId="3" applyNumberFormat="1" applyFont="1" applyFill="1" applyBorder="1" applyAlignment="1">
      <alignment horizontal="center" vertical="top"/>
    </xf>
    <xf numFmtId="0" fontId="12" fillId="0" borderId="33" xfId="0" applyFont="1" applyBorder="1" applyAlignment="1">
      <alignment horizontal="justify" vertical="center"/>
    </xf>
    <xf numFmtId="0" fontId="44" fillId="0" borderId="34" xfId="0" applyFont="1" applyBorder="1" applyAlignment="1">
      <alignment horizontal="justify" vertical="center"/>
    </xf>
    <xf numFmtId="1" fontId="23" fillId="2" borderId="35" xfId="6" applyNumberFormat="1" applyFont="1" applyBorder="1" applyAlignment="1" applyProtection="1">
      <alignment horizontal="center" vertical="top"/>
      <protection locked="0"/>
    </xf>
    <xf numFmtId="0" fontId="12" fillId="0" borderId="20" xfId="0" applyFont="1" applyBorder="1" applyAlignment="1">
      <alignment horizontal="justify" vertical="center"/>
    </xf>
    <xf numFmtId="0" fontId="44" fillId="0" borderId="21" xfId="0" applyFont="1" applyBorder="1" applyAlignment="1">
      <alignment horizontal="justify" vertical="center"/>
    </xf>
    <xf numFmtId="0" fontId="12" fillId="0" borderId="36" xfId="0" applyFont="1" applyBorder="1" applyAlignment="1">
      <alignment horizontal="justify" vertical="center"/>
    </xf>
    <xf numFmtId="0" fontId="44" fillId="0" borderId="24" xfId="0" applyFont="1" applyBorder="1" applyAlignment="1">
      <alignment horizontal="justify" vertical="center"/>
    </xf>
    <xf numFmtId="0" fontId="12" fillId="0" borderId="17" xfId="0" applyFont="1" applyBorder="1" applyAlignment="1">
      <alignment horizontal="left" vertical="top" wrapText="1"/>
    </xf>
    <xf numFmtId="0" fontId="44" fillId="0" borderId="18" xfId="0" applyFont="1" applyBorder="1" applyAlignment="1">
      <alignment horizontal="left" vertical="top" wrapText="1"/>
    </xf>
    <xf numFmtId="0" fontId="12" fillId="0" borderId="20" xfId="0" applyFont="1" applyBorder="1" applyAlignment="1">
      <alignment horizontal="left" vertical="top" wrapText="1"/>
    </xf>
    <xf numFmtId="0" fontId="44" fillId="0" borderId="21" xfId="0" applyFont="1" applyBorder="1" applyAlignment="1">
      <alignment horizontal="left" vertical="top" wrapText="1"/>
    </xf>
    <xf numFmtId="0" fontId="12" fillId="0" borderId="36" xfId="0" applyFont="1" applyBorder="1" applyAlignment="1">
      <alignment horizontal="left" vertical="top" wrapText="1"/>
    </xf>
    <xf numFmtId="0" fontId="44" fillId="0" borderId="24" xfId="0" applyFont="1" applyBorder="1" applyAlignment="1">
      <alignment horizontal="left" vertical="top" wrapText="1"/>
    </xf>
    <xf numFmtId="0" fontId="11" fillId="7" borderId="0" xfId="3" applyFont="1" applyFill="1" applyBorder="1" applyAlignment="1">
      <alignment horizontal="left" vertical="top"/>
    </xf>
    <xf numFmtId="0" fontId="48" fillId="7" borderId="0" xfId="3" applyFont="1" applyFill="1" applyBorder="1" applyAlignment="1">
      <alignment horizontal="left" vertical="top"/>
    </xf>
    <xf numFmtId="0" fontId="42" fillId="7" borderId="0" xfId="3" applyFont="1" applyFill="1" applyBorder="1" applyAlignment="1">
      <alignment horizontal="left" vertical="top"/>
    </xf>
    <xf numFmtId="1" fontId="11" fillId="7" borderId="0" xfId="3" applyNumberFormat="1" applyFont="1" applyFill="1" applyBorder="1" applyAlignment="1">
      <alignment horizontal="center" vertical="top"/>
    </xf>
    <xf numFmtId="0" fontId="11" fillId="8" borderId="0" xfId="3" applyFont="1" applyFill="1" applyBorder="1" applyAlignment="1">
      <alignment horizontal="left" vertical="top"/>
    </xf>
    <xf numFmtId="0" fontId="48" fillId="8" borderId="0" xfId="3" applyFont="1" applyFill="1" applyBorder="1" applyAlignment="1">
      <alignment horizontal="left" vertical="top"/>
    </xf>
    <xf numFmtId="0" fontId="42" fillId="8" borderId="0" xfId="3" applyFont="1" applyFill="1" applyBorder="1" applyAlignment="1">
      <alignment horizontal="left" vertical="top"/>
    </xf>
    <xf numFmtId="1" fontId="11" fillId="8" borderId="0" xfId="3" applyNumberFormat="1" applyFont="1" applyFill="1" applyBorder="1" applyAlignment="1">
      <alignment horizontal="center" vertical="top"/>
    </xf>
    <xf numFmtId="0" fontId="19" fillId="0" borderId="17" xfId="0" applyFont="1" applyBorder="1" applyAlignment="1">
      <alignment horizontal="justify" vertical="center"/>
    </xf>
    <xf numFmtId="0" fontId="44" fillId="0" borderId="18" xfId="0" applyFont="1" applyBorder="1" applyAlignment="1">
      <alignment horizontal="justify" vertical="center"/>
    </xf>
    <xf numFmtId="0" fontId="19" fillId="0" borderId="20" xfId="0" applyFont="1" applyBorder="1" applyAlignment="1">
      <alignment horizontal="justify" vertical="center"/>
    </xf>
    <xf numFmtId="0" fontId="11" fillId="10" borderId="0" xfId="3" applyFont="1" applyFill="1" applyBorder="1" applyAlignment="1">
      <alignment horizontal="left" vertical="top"/>
    </xf>
    <xf numFmtId="0" fontId="48" fillId="10" borderId="0" xfId="3" applyFont="1" applyFill="1" applyBorder="1" applyAlignment="1">
      <alignment horizontal="left" vertical="top"/>
    </xf>
    <xf numFmtId="0" fontId="42" fillId="10" borderId="0" xfId="3" applyFont="1" applyFill="1" applyBorder="1" applyAlignment="1">
      <alignment horizontal="left" vertical="top"/>
    </xf>
    <xf numFmtId="1" fontId="11" fillId="10" borderId="0" xfId="3" applyNumberFormat="1" applyFont="1" applyFill="1" applyBorder="1" applyAlignment="1">
      <alignment horizontal="center" vertical="top"/>
    </xf>
    <xf numFmtId="0" fontId="15" fillId="3" borderId="38" xfId="7" applyFont="1" applyBorder="1" applyAlignment="1">
      <alignment horizontal="left" vertical="top"/>
    </xf>
    <xf numFmtId="0" fontId="0" fillId="0" borderId="38" xfId="0" applyBorder="1"/>
    <xf numFmtId="0" fontId="12" fillId="0" borderId="29" xfId="0" applyFont="1" applyBorder="1" applyAlignment="1">
      <alignment horizontal="justify" vertical="center"/>
    </xf>
    <xf numFmtId="0" fontId="44" fillId="0" borderId="30" xfId="0" applyFont="1" applyBorder="1" applyAlignment="1">
      <alignment horizontal="justify" vertical="center"/>
    </xf>
    <xf numFmtId="0" fontId="12" fillId="0" borderId="40" xfId="0" applyFont="1" applyBorder="1" applyAlignment="1">
      <alignment horizontal="justify" vertical="center"/>
    </xf>
    <xf numFmtId="0" fontId="44" fillId="0" borderId="41" xfId="0" applyFont="1" applyBorder="1" applyAlignment="1">
      <alignment horizontal="justify" vertical="center"/>
    </xf>
    <xf numFmtId="1" fontId="23" fillId="2" borderId="42" xfId="6" applyNumberFormat="1" applyFont="1" applyBorder="1" applyAlignment="1" applyProtection="1">
      <alignment horizontal="center" vertical="top"/>
      <protection locked="0"/>
    </xf>
    <xf numFmtId="1" fontId="23" fillId="11" borderId="42" xfId="6" applyNumberFormat="1" applyFont="1" applyFill="1" applyBorder="1" applyAlignment="1" applyProtection="1">
      <alignment horizontal="center" vertical="top"/>
      <protection locked="0"/>
    </xf>
    <xf numFmtId="0" fontId="11" fillId="9" borderId="0" xfId="3" applyFont="1" applyFill="1" applyBorder="1" applyAlignment="1">
      <alignment horizontal="left" vertical="top"/>
    </xf>
    <xf numFmtId="0" fontId="48" fillId="9" borderId="0" xfId="3" applyFont="1" applyFill="1" applyBorder="1" applyAlignment="1">
      <alignment horizontal="left" vertical="top"/>
    </xf>
    <xf numFmtId="0" fontId="42" fillId="9" borderId="0" xfId="3" applyFont="1" applyFill="1" applyBorder="1" applyAlignment="1">
      <alignment horizontal="left" vertical="top"/>
    </xf>
    <xf numFmtId="1" fontId="11" fillId="9" borderId="0" xfId="3" applyNumberFormat="1" applyFont="1" applyFill="1" applyBorder="1" applyAlignment="1">
      <alignment horizontal="center" vertical="top"/>
    </xf>
    <xf numFmtId="0" fontId="15" fillId="3" borderId="43" xfId="7" applyFont="1" applyBorder="1" applyAlignment="1">
      <alignment vertical="top"/>
    </xf>
    <xf numFmtId="0" fontId="12" fillId="13" borderId="10" xfId="0" applyFont="1" applyFill="1" applyBorder="1" applyAlignment="1">
      <alignment horizontal="justify" vertical="center" wrapText="1"/>
    </xf>
    <xf numFmtId="0" fontId="19" fillId="13" borderId="10" xfId="0" applyFont="1" applyFill="1" applyBorder="1" applyAlignment="1">
      <alignment horizontal="justify" vertical="center" wrapText="1"/>
    </xf>
    <xf numFmtId="0" fontId="54" fillId="0" borderId="0" xfId="2" applyFont="1" applyAlignment="1">
      <alignment horizontal="left" vertical="top" wrapText="1"/>
    </xf>
    <xf numFmtId="0" fontId="16" fillId="18" borderId="7" xfId="0" applyFont="1" applyFill="1" applyBorder="1" applyAlignment="1">
      <alignment horizontal="left" vertical="center" wrapText="1"/>
    </xf>
    <xf numFmtId="0" fontId="16" fillId="0" borderId="21" xfId="0" applyFont="1" applyBorder="1" applyAlignment="1">
      <alignment horizontal="left" vertical="center" wrapText="1"/>
    </xf>
    <xf numFmtId="0" fontId="16" fillId="0" borderId="24" xfId="0" applyFont="1" applyBorder="1" applyAlignment="1">
      <alignment horizontal="left" vertical="center" wrapText="1"/>
    </xf>
    <xf numFmtId="0" fontId="16" fillId="0" borderId="27" xfId="0" applyFont="1" applyBorder="1" applyAlignment="1">
      <alignment horizontal="left" vertical="center" wrapText="1"/>
    </xf>
    <xf numFmtId="0" fontId="16" fillId="0" borderId="30" xfId="0" applyFont="1" applyBorder="1" applyAlignment="1">
      <alignment horizontal="left" vertical="center" wrapText="1"/>
    </xf>
    <xf numFmtId="0" fontId="16" fillId="0" borderId="34" xfId="0" applyFont="1" applyBorder="1" applyAlignment="1">
      <alignment horizontal="left" vertical="center" wrapText="1"/>
    </xf>
    <xf numFmtId="0" fontId="16" fillId="0" borderId="41" xfId="0" applyFont="1" applyBorder="1" applyAlignment="1">
      <alignment horizontal="left" vertical="center" wrapText="1"/>
    </xf>
    <xf numFmtId="0" fontId="55" fillId="0" borderId="1" xfId="2" applyFont="1" applyBorder="1" applyAlignment="1">
      <alignment horizontal="left" vertical="top" wrapText="1"/>
    </xf>
    <xf numFmtId="1" fontId="0" fillId="0" borderId="0" xfId="0" applyNumberFormat="1" applyAlignment="1">
      <alignment horizontal="center" vertical="top"/>
    </xf>
    <xf numFmtId="0" fontId="0" fillId="0" borderId="0" xfId="0" applyAlignment="1">
      <alignment vertical="top"/>
    </xf>
    <xf numFmtId="0" fontId="4" fillId="0" borderId="2" xfId="4" applyAlignment="1">
      <alignment horizontal="left" vertical="top" wrapText="1"/>
    </xf>
    <xf numFmtId="0" fontId="0" fillId="0" borderId="0" xfId="0" quotePrefix="1" applyAlignment="1">
      <alignment wrapText="1"/>
    </xf>
    <xf numFmtId="0" fontId="0" fillId="0" borderId="0" xfId="0" quotePrefix="1"/>
    <xf numFmtId="0" fontId="4" fillId="0" borderId="2" xfId="4" quotePrefix="1"/>
    <xf numFmtId="0" fontId="0" fillId="0" borderId="0" xfId="0" quotePrefix="1" applyAlignment="1">
      <alignment horizontal="left" vertical="top" wrapText="1"/>
    </xf>
    <xf numFmtId="0" fontId="0" fillId="25" borderId="0" xfId="0" applyFill="1" applyAlignment="1">
      <alignment wrapText="1"/>
    </xf>
    <xf numFmtId="0" fontId="0" fillId="26" borderId="0" xfId="0" applyFill="1" applyAlignment="1">
      <alignment wrapText="1"/>
    </xf>
    <xf numFmtId="0" fontId="0" fillId="11" borderId="0" xfId="0" applyFill="1"/>
    <xf numFmtId="0" fontId="56" fillId="27" borderId="0" xfId="0" applyFont="1" applyFill="1" applyAlignment="1">
      <alignment wrapText="1"/>
    </xf>
    <xf numFmtId="0" fontId="8" fillId="11" borderId="0" xfId="0" applyFont="1" applyFill="1" applyAlignment="1">
      <alignment wrapText="1"/>
    </xf>
    <xf numFmtId="0" fontId="28" fillId="0" borderId="0" xfId="0" applyFont="1" applyAlignment="1">
      <alignment wrapText="1"/>
    </xf>
    <xf numFmtId="0" fontId="21" fillId="0" borderId="1" xfId="3" applyFont="1" applyAlignment="1">
      <alignment horizontal="center" vertical="top"/>
    </xf>
    <xf numFmtId="1" fontId="15" fillId="3" borderId="5" xfId="7" applyNumberFormat="1" applyFont="1" applyAlignment="1">
      <alignment horizontal="left" vertical="top" wrapText="1"/>
    </xf>
    <xf numFmtId="1" fontId="15" fillId="3" borderId="5" xfId="7" applyNumberFormat="1" applyFont="1" applyAlignment="1">
      <alignment horizontal="left" vertical="top"/>
    </xf>
    <xf numFmtId="0" fontId="15" fillId="3" borderId="37" xfId="7" applyFont="1" applyBorder="1" applyAlignment="1">
      <alignment vertical="top" wrapText="1"/>
    </xf>
    <xf numFmtId="0" fontId="15" fillId="3" borderId="38" xfId="7" applyFont="1" applyBorder="1" applyAlignment="1">
      <alignment vertical="top" wrapText="1"/>
    </xf>
    <xf numFmtId="0" fontId="15" fillId="3" borderId="39" xfId="7" applyFont="1" applyBorder="1" applyAlignment="1">
      <alignment vertical="top" wrapText="1"/>
    </xf>
    <xf numFmtId="0" fontId="15" fillId="3" borderId="37" xfId="7" applyFont="1" applyBorder="1" applyAlignment="1">
      <alignment horizontal="left" vertical="top" wrapText="1"/>
    </xf>
    <xf numFmtId="0" fontId="15" fillId="3" borderId="38" xfId="7" applyFont="1" applyBorder="1" applyAlignment="1">
      <alignment horizontal="left" vertical="top" wrapText="1"/>
    </xf>
    <xf numFmtId="0" fontId="15" fillId="3" borderId="39" xfId="7" applyFont="1" applyBorder="1" applyAlignment="1">
      <alignment horizontal="left" vertical="top" wrapText="1"/>
    </xf>
    <xf numFmtId="0" fontId="15" fillId="3" borderId="12" xfId="7" applyFont="1" applyBorder="1" applyAlignment="1">
      <alignment horizontal="left" vertical="top" wrapText="1"/>
    </xf>
    <xf numFmtId="0" fontId="15" fillId="3" borderId="15" xfId="7" applyFont="1" applyBorder="1" applyAlignment="1">
      <alignment horizontal="left" vertical="top" wrapText="1"/>
    </xf>
    <xf numFmtId="0" fontId="15" fillId="3" borderId="13" xfId="7" applyFont="1" applyBorder="1" applyAlignment="1">
      <alignment horizontal="left" vertical="top" wrapText="1"/>
    </xf>
  </cellXfs>
  <cellStyles count="8">
    <cellStyle name="Invoer" xfId="6" builtinId="20"/>
    <cellStyle name="Kop 1" xfId="3" builtinId="16"/>
    <cellStyle name="Kop 2" xfId="4" builtinId="17"/>
    <cellStyle name="Kop 3" xfId="5" builtinId="18"/>
    <cellStyle name="Notitie" xfId="7" builtinId="10"/>
    <cellStyle name="Procent" xfId="1" builtinId="5"/>
    <cellStyle name="Standaard" xfId="0" builtinId="0"/>
    <cellStyle name="Titel" xfId="2" builtin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BE"/>
              <a:t>Vergelijking</a:t>
            </a:r>
            <a:r>
              <a:rPr lang="nl-BE" baseline="0"/>
              <a:t> scenario's Loonkost voor 1 legislatuur</a:t>
            </a:r>
            <a:endParaRPr lang="nl-B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Portefeuilleraming!$A$103</c:f>
              <c:strCache>
                <c:ptCount val="1"/>
                <c:pt idx="0">
                  <c:v>Totaal Senior</c:v>
                </c:pt>
              </c:strCache>
            </c:strRef>
          </c:tx>
          <c:spPr>
            <a:solidFill>
              <a:schemeClr val="accent1"/>
            </a:solidFill>
            <a:ln>
              <a:noFill/>
            </a:ln>
            <a:effectLst/>
          </c:spPr>
          <c:invertIfNegative val="0"/>
          <c:cat>
            <c:multiLvlStrRef>
              <c:f>(Portefeuilleraming!$C$101:$D$102,Portefeuilleraming!$F$101:$F$102,Portefeuilleraming!$H$101:$H$102)</c:f>
              <c:multiLvlStrCache>
                <c:ptCount val="3"/>
                <c:lvl>
                  <c:pt idx="0">
                    <c:v>€ loonkost</c:v>
                  </c:pt>
                  <c:pt idx="1">
                    <c:v>€ loonkost</c:v>
                  </c:pt>
                  <c:pt idx="2">
                    <c:v>€ loonkost</c:v>
                  </c:pt>
                </c:lvl>
                <c:lvl>
                  <c:pt idx="0">
                    <c:v>Scenario1</c:v>
                  </c:pt>
                  <c:pt idx="1">
                    <c:v>Scenario 2</c:v>
                  </c:pt>
                  <c:pt idx="2">
                    <c:v>Scenario 3</c:v>
                  </c:pt>
                </c:lvl>
              </c:multiLvlStrCache>
            </c:multiLvlStrRef>
          </c:cat>
          <c:val>
            <c:numRef>
              <c:f>(Portefeuilleraming!$C$103:$D$103,Portefeuilleraming!$F$103,Portefeuilleraming!$H$103)</c:f>
              <c:numCache>
                <c:formatCode>General</c:formatCode>
                <c:ptCount val="3"/>
                <c:pt idx="0">
                  <c:v>132562.5</c:v>
                </c:pt>
                <c:pt idx="1">
                  <c:v>0</c:v>
                </c:pt>
                <c:pt idx="2">
                  <c:v>0</c:v>
                </c:pt>
              </c:numCache>
            </c:numRef>
          </c:val>
          <c:extLst>
            <c:ext xmlns:c16="http://schemas.microsoft.com/office/drawing/2014/chart" uri="{C3380CC4-5D6E-409C-BE32-E72D297353CC}">
              <c16:uniqueId val="{00000000-B6CA-4346-B3E2-AE1AE98AD8E5}"/>
            </c:ext>
          </c:extLst>
        </c:ser>
        <c:ser>
          <c:idx val="1"/>
          <c:order val="1"/>
          <c:tx>
            <c:strRef>
              <c:f>Portefeuilleraming!$A$104</c:f>
              <c:strCache>
                <c:ptCount val="1"/>
                <c:pt idx="0">
                  <c:v>Totaal Junior</c:v>
                </c:pt>
              </c:strCache>
            </c:strRef>
          </c:tx>
          <c:spPr>
            <a:solidFill>
              <a:schemeClr val="accent2"/>
            </a:solidFill>
            <a:ln>
              <a:noFill/>
            </a:ln>
            <a:effectLst/>
          </c:spPr>
          <c:invertIfNegative val="0"/>
          <c:cat>
            <c:multiLvlStrRef>
              <c:f>(Portefeuilleraming!$C$101:$D$102,Portefeuilleraming!$F$101:$F$102,Portefeuilleraming!$H$101:$H$102)</c:f>
              <c:multiLvlStrCache>
                <c:ptCount val="3"/>
                <c:lvl>
                  <c:pt idx="0">
                    <c:v>€ loonkost</c:v>
                  </c:pt>
                  <c:pt idx="1">
                    <c:v>€ loonkost</c:v>
                  </c:pt>
                  <c:pt idx="2">
                    <c:v>€ loonkost</c:v>
                  </c:pt>
                </c:lvl>
                <c:lvl>
                  <c:pt idx="0">
                    <c:v>Scenario1</c:v>
                  </c:pt>
                  <c:pt idx="1">
                    <c:v>Scenario 2</c:v>
                  </c:pt>
                  <c:pt idx="2">
                    <c:v>Scenario 3</c:v>
                  </c:pt>
                </c:lvl>
              </c:multiLvlStrCache>
            </c:multiLvlStrRef>
          </c:cat>
          <c:val>
            <c:numRef>
              <c:f>(Portefeuilleraming!$C$104:$D$104,Portefeuilleraming!$F$104,Portefeuilleraming!$H$104)</c:f>
              <c:numCache>
                <c:formatCode>General</c:formatCode>
                <c:ptCount val="3"/>
                <c:pt idx="0">
                  <c:v>74250</c:v>
                </c:pt>
                <c:pt idx="1">
                  <c:v>0</c:v>
                </c:pt>
                <c:pt idx="2">
                  <c:v>0</c:v>
                </c:pt>
              </c:numCache>
            </c:numRef>
          </c:val>
          <c:extLst>
            <c:ext xmlns:c16="http://schemas.microsoft.com/office/drawing/2014/chart" uri="{C3380CC4-5D6E-409C-BE32-E72D297353CC}">
              <c16:uniqueId val="{00000001-B6CA-4346-B3E2-AE1AE98AD8E5}"/>
            </c:ext>
          </c:extLst>
        </c:ser>
        <c:ser>
          <c:idx val="2"/>
          <c:order val="2"/>
          <c:tx>
            <c:strRef>
              <c:f>Portefeuilleraming!$A$105</c:f>
              <c:strCache>
                <c:ptCount val="1"/>
                <c:pt idx="0">
                  <c:v>Totaal Andere dienst</c:v>
                </c:pt>
              </c:strCache>
            </c:strRef>
          </c:tx>
          <c:spPr>
            <a:solidFill>
              <a:schemeClr val="accent3"/>
            </a:solidFill>
            <a:ln>
              <a:noFill/>
            </a:ln>
            <a:effectLst/>
          </c:spPr>
          <c:invertIfNegative val="0"/>
          <c:cat>
            <c:multiLvlStrRef>
              <c:f>(Portefeuilleraming!$C$101:$D$102,Portefeuilleraming!$F$101:$F$102,Portefeuilleraming!$H$101:$H$102)</c:f>
              <c:multiLvlStrCache>
                <c:ptCount val="3"/>
                <c:lvl>
                  <c:pt idx="0">
                    <c:v>€ loonkost</c:v>
                  </c:pt>
                  <c:pt idx="1">
                    <c:v>€ loonkost</c:v>
                  </c:pt>
                  <c:pt idx="2">
                    <c:v>€ loonkost</c:v>
                  </c:pt>
                </c:lvl>
                <c:lvl>
                  <c:pt idx="0">
                    <c:v>Scenario1</c:v>
                  </c:pt>
                  <c:pt idx="1">
                    <c:v>Scenario 2</c:v>
                  </c:pt>
                  <c:pt idx="2">
                    <c:v>Scenario 3</c:v>
                  </c:pt>
                </c:lvl>
              </c:multiLvlStrCache>
            </c:multiLvlStrRef>
          </c:cat>
          <c:val>
            <c:numRef>
              <c:f>(Portefeuilleraming!$C$105:$D$105,Portefeuilleraming!$F$105,Portefeuilleraming!$H$105)</c:f>
              <c:numCache>
                <c:formatCode>General</c:formatCode>
                <c:ptCount val="3"/>
                <c:pt idx="0">
                  <c:v>49968.75</c:v>
                </c:pt>
                <c:pt idx="1">
                  <c:v>0</c:v>
                </c:pt>
                <c:pt idx="2">
                  <c:v>0</c:v>
                </c:pt>
              </c:numCache>
            </c:numRef>
          </c:val>
          <c:extLst>
            <c:ext xmlns:c16="http://schemas.microsoft.com/office/drawing/2014/chart" uri="{C3380CC4-5D6E-409C-BE32-E72D297353CC}">
              <c16:uniqueId val="{00000002-B6CA-4346-B3E2-AE1AE98AD8E5}"/>
            </c:ext>
          </c:extLst>
        </c:ser>
        <c:dLbls>
          <c:showLegendKey val="0"/>
          <c:showVal val="0"/>
          <c:showCatName val="0"/>
          <c:showSerName val="0"/>
          <c:showPercent val="0"/>
          <c:showBubbleSize val="0"/>
        </c:dLbls>
        <c:gapWidth val="219"/>
        <c:overlap val="-27"/>
        <c:axId val="703402912"/>
        <c:axId val="703404352"/>
      </c:barChart>
      <c:catAx>
        <c:axId val="7034029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03404352"/>
        <c:crosses val="autoZero"/>
        <c:auto val="1"/>
        <c:lblAlgn val="ctr"/>
        <c:lblOffset val="100"/>
        <c:noMultiLvlLbl val="0"/>
      </c:catAx>
      <c:valAx>
        <c:axId val="7034043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034029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BE"/>
              <a:t>Vergelijking</a:t>
            </a:r>
            <a:r>
              <a:rPr lang="nl-BE" baseline="0"/>
              <a:t> scenario's #werkdagen voor 1 legislatuur</a:t>
            </a:r>
            <a:endParaRPr lang="nl-B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2"/>
          <c:order val="2"/>
          <c:tx>
            <c:strRef>
              <c:f>Portefeuilleraming!$A$103</c:f>
              <c:strCache>
                <c:ptCount val="1"/>
                <c:pt idx="0">
                  <c:v>Totaal Senior</c:v>
                </c:pt>
              </c:strCache>
            </c:strRef>
          </c:tx>
          <c:spPr>
            <a:solidFill>
              <a:schemeClr val="accent3"/>
            </a:solidFill>
            <a:ln>
              <a:noFill/>
            </a:ln>
            <a:effectLst/>
          </c:spPr>
          <c:invertIfNegative val="0"/>
          <c:val>
            <c:numRef>
              <c:f>(Portefeuilleraming!$E$103,Portefeuilleraming!$G$103,Portefeuilleraming!$I$103)</c:f>
              <c:numCache>
                <c:formatCode>General</c:formatCode>
                <c:ptCount val="3"/>
                <c:pt idx="0">
                  <c:v>303</c:v>
                </c:pt>
                <c:pt idx="1">
                  <c:v>0</c:v>
                </c:pt>
                <c:pt idx="2">
                  <c:v>0</c:v>
                </c:pt>
              </c:numCache>
            </c:numRef>
          </c:val>
          <c:extLst>
            <c:ext xmlns:c16="http://schemas.microsoft.com/office/drawing/2014/chart" uri="{C3380CC4-5D6E-409C-BE32-E72D297353CC}">
              <c16:uniqueId val="{00000002-7C51-4A8A-A7FB-1A350BF12E26}"/>
            </c:ext>
          </c:extLst>
        </c:ser>
        <c:ser>
          <c:idx val="3"/>
          <c:order val="3"/>
          <c:tx>
            <c:strRef>
              <c:f>Portefeuilleraming!$A$104</c:f>
              <c:strCache>
                <c:ptCount val="1"/>
                <c:pt idx="0">
                  <c:v>Totaal Junior</c:v>
                </c:pt>
              </c:strCache>
            </c:strRef>
          </c:tx>
          <c:spPr>
            <a:solidFill>
              <a:schemeClr val="accent4"/>
            </a:solidFill>
            <a:ln>
              <a:noFill/>
            </a:ln>
            <a:effectLst/>
          </c:spPr>
          <c:invertIfNegative val="0"/>
          <c:val>
            <c:numRef>
              <c:f>(Portefeuilleraming!$E$104,Portefeuilleraming!$G$104,Portefeuilleraming!$I$104)</c:f>
              <c:numCache>
                <c:formatCode>General</c:formatCode>
                <c:ptCount val="3"/>
                <c:pt idx="0">
                  <c:v>198</c:v>
                </c:pt>
                <c:pt idx="1">
                  <c:v>0</c:v>
                </c:pt>
                <c:pt idx="2">
                  <c:v>0</c:v>
                </c:pt>
              </c:numCache>
            </c:numRef>
          </c:val>
          <c:extLst>
            <c:ext xmlns:c16="http://schemas.microsoft.com/office/drawing/2014/chart" uri="{C3380CC4-5D6E-409C-BE32-E72D297353CC}">
              <c16:uniqueId val="{00000003-7C51-4A8A-A7FB-1A350BF12E26}"/>
            </c:ext>
          </c:extLst>
        </c:ser>
        <c:ser>
          <c:idx val="4"/>
          <c:order val="4"/>
          <c:tx>
            <c:strRef>
              <c:f>Portefeuilleraming!$A$105</c:f>
              <c:strCache>
                <c:ptCount val="1"/>
                <c:pt idx="0">
                  <c:v>Totaal Andere dienst</c:v>
                </c:pt>
              </c:strCache>
            </c:strRef>
          </c:tx>
          <c:spPr>
            <a:solidFill>
              <a:schemeClr val="accent5"/>
            </a:solidFill>
            <a:ln>
              <a:noFill/>
            </a:ln>
            <a:effectLst/>
          </c:spPr>
          <c:invertIfNegative val="0"/>
          <c:val>
            <c:numRef>
              <c:f>(Portefeuilleraming!$E$105,Portefeuilleraming!$G$105,Portefeuilleraming!$I$105)</c:f>
              <c:numCache>
                <c:formatCode>General</c:formatCode>
                <c:ptCount val="3"/>
                <c:pt idx="0">
                  <c:v>123</c:v>
                </c:pt>
                <c:pt idx="1">
                  <c:v>0</c:v>
                </c:pt>
                <c:pt idx="2">
                  <c:v>0</c:v>
                </c:pt>
              </c:numCache>
            </c:numRef>
          </c:val>
          <c:extLst>
            <c:ext xmlns:c16="http://schemas.microsoft.com/office/drawing/2014/chart" uri="{C3380CC4-5D6E-409C-BE32-E72D297353CC}">
              <c16:uniqueId val="{00000004-7C51-4A8A-A7FB-1A350BF12E26}"/>
            </c:ext>
          </c:extLst>
        </c:ser>
        <c:dLbls>
          <c:showLegendKey val="0"/>
          <c:showVal val="0"/>
          <c:showCatName val="0"/>
          <c:showSerName val="0"/>
          <c:showPercent val="0"/>
          <c:showBubbleSize val="0"/>
        </c:dLbls>
        <c:gapWidth val="219"/>
        <c:overlap val="-27"/>
        <c:axId val="703402912"/>
        <c:axId val="703404352"/>
        <c:extLst>
          <c:ext xmlns:c15="http://schemas.microsoft.com/office/drawing/2012/chart" uri="{02D57815-91ED-43cb-92C2-25804820EDAC}">
            <c15:filteredBarSeries>
              <c15:ser>
                <c:idx val="0"/>
                <c:order val="0"/>
                <c:tx>
                  <c:strRef>
                    <c:extLst>
                      <c:ext uri="{02D57815-91ED-43cb-92C2-25804820EDAC}">
                        <c15:formulaRef>
                          <c15:sqref>Portefeuilleraming!$A$101</c15:sqref>
                        </c15:formulaRef>
                      </c:ext>
                    </c:extLst>
                    <c:strCache>
                      <c:ptCount val="1"/>
                      <c:pt idx="0">
                        <c:v>Detail</c:v>
                      </c:pt>
                    </c:strCache>
                  </c:strRef>
                </c:tx>
                <c:spPr>
                  <a:solidFill>
                    <a:schemeClr val="accent1"/>
                  </a:solidFill>
                  <a:ln>
                    <a:noFill/>
                  </a:ln>
                  <a:effectLst/>
                </c:spPr>
                <c:invertIfNegative val="0"/>
                <c:val>
                  <c:numRef>
                    <c:extLst>
                      <c:ext uri="{02D57815-91ED-43cb-92C2-25804820EDAC}">
                        <c15:formulaRef>
                          <c15:sqref>(Portefeuilleraming!$E$101,Portefeuilleraming!$G$101,Portefeuilleraming!$I$101)</c15:sqref>
                        </c15:formulaRef>
                      </c:ext>
                    </c:extLst>
                    <c:numCache>
                      <c:formatCode>General</c:formatCode>
                      <c:ptCount val="3"/>
                    </c:numCache>
                  </c:numRef>
                </c:val>
                <c:extLst>
                  <c:ext xmlns:c16="http://schemas.microsoft.com/office/drawing/2014/chart" uri="{C3380CC4-5D6E-409C-BE32-E72D297353CC}">
                    <c16:uniqueId val="{00000000-7C51-4A8A-A7FB-1A350BF12E26}"/>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Portefeuilleraming!$A$102</c15:sqref>
                        </c15:formulaRef>
                      </c:ext>
                    </c:extLst>
                    <c:strCache>
                      <c:ptCount val="1"/>
                    </c:strCache>
                  </c:strRef>
                </c:tx>
                <c:spPr>
                  <a:solidFill>
                    <a:schemeClr val="accent2"/>
                  </a:solidFill>
                  <a:ln>
                    <a:noFill/>
                  </a:ln>
                  <a:effectLst/>
                </c:spPr>
                <c:invertIfNegative val="0"/>
                <c:val>
                  <c:numRef>
                    <c:extLst xmlns:c15="http://schemas.microsoft.com/office/drawing/2012/chart">
                      <c:ext xmlns:c15="http://schemas.microsoft.com/office/drawing/2012/chart" uri="{02D57815-91ED-43cb-92C2-25804820EDAC}">
                        <c15:formulaRef>
                          <c15:sqref>(Portefeuilleraming!$E$102,Portefeuilleraming!$G$102,Portefeuilleraming!$I$102)</c15:sqref>
                        </c15:formulaRef>
                      </c:ext>
                    </c:extLst>
                    <c:numCache>
                      <c:formatCode>General</c:formatCode>
                      <c:ptCount val="3"/>
                      <c:pt idx="0">
                        <c:v>0</c:v>
                      </c:pt>
                      <c:pt idx="1">
                        <c:v>0</c:v>
                      </c:pt>
                      <c:pt idx="2">
                        <c:v>0</c:v>
                      </c:pt>
                    </c:numCache>
                  </c:numRef>
                </c:val>
                <c:extLst xmlns:c15="http://schemas.microsoft.com/office/drawing/2012/chart">
                  <c:ext xmlns:c16="http://schemas.microsoft.com/office/drawing/2014/chart" uri="{C3380CC4-5D6E-409C-BE32-E72D297353CC}">
                    <c16:uniqueId val="{00000001-7C51-4A8A-A7FB-1A350BF12E26}"/>
                  </c:ext>
                </c:extLst>
              </c15:ser>
            </c15:filteredBarSeries>
          </c:ext>
        </c:extLst>
      </c:barChart>
      <c:catAx>
        <c:axId val="7034029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03404352"/>
        <c:crosses val="autoZero"/>
        <c:auto val="1"/>
        <c:lblAlgn val="ctr"/>
        <c:lblOffset val="100"/>
        <c:noMultiLvlLbl val="0"/>
      </c:catAx>
      <c:valAx>
        <c:axId val="7034043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034029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BE"/>
              <a:t>Verdeling werktijd</a:t>
            </a:r>
            <a:r>
              <a:rPr lang="nl-BE" baseline="0"/>
              <a:t> over de verschillende Pijlers</a:t>
            </a:r>
            <a:endParaRPr lang="nl-B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percentStacked"/>
        <c:varyColors val="0"/>
        <c:ser>
          <c:idx val="0"/>
          <c:order val="0"/>
          <c:tx>
            <c:strRef>
              <c:f>Portefeuilleraming!$A$89</c:f>
              <c:strCache>
                <c:ptCount val="1"/>
                <c:pt idx="0">
                  <c:v>Collectie warmteprojecten</c:v>
                </c:pt>
              </c:strCache>
            </c:strRef>
          </c:tx>
          <c:spPr>
            <a:solidFill>
              <a:schemeClr val="accent1"/>
            </a:solidFill>
            <a:ln>
              <a:noFill/>
            </a:ln>
            <a:effectLst/>
          </c:spPr>
          <c:invertIfNegative val="0"/>
          <c:cat>
            <c:multiLvlStrRef>
              <c:f>Portefeuilleraming!$C$86:$H$87</c:f>
              <c:multiLvlStrCache>
                <c:ptCount val="5"/>
                <c:lvl>
                  <c:pt idx="0">
                    <c:v>Aantal Mensdagen</c:v>
                  </c:pt>
                  <c:pt idx="2">
                    <c:v>Aantal Mensdagen</c:v>
                  </c:pt>
                  <c:pt idx="4">
                    <c:v>Aantal mensdagen</c:v>
                  </c:pt>
                </c:lvl>
                <c:lvl>
                  <c:pt idx="0">
                    <c:v>Scenario1</c:v>
                  </c:pt>
                  <c:pt idx="2">
                    <c:v>Scenario 2</c:v>
                  </c:pt>
                  <c:pt idx="4">
                    <c:v>Scenario 3</c:v>
                  </c:pt>
                </c:lvl>
              </c:multiLvlStrCache>
            </c:multiLvlStrRef>
          </c:cat>
          <c:val>
            <c:numRef>
              <c:f>Portefeuilleraming!$C$89:$H$89</c:f>
              <c:numCache>
                <c:formatCode>General</c:formatCode>
                <c:ptCount val="5"/>
                <c:pt idx="0" formatCode="0">
                  <c:v>163</c:v>
                </c:pt>
                <c:pt idx="2" formatCode="0">
                  <c:v>0</c:v>
                </c:pt>
                <c:pt idx="4" formatCode="0">
                  <c:v>0</c:v>
                </c:pt>
              </c:numCache>
            </c:numRef>
          </c:val>
          <c:extLst>
            <c:ext xmlns:c16="http://schemas.microsoft.com/office/drawing/2014/chart" uri="{C3380CC4-5D6E-409C-BE32-E72D297353CC}">
              <c16:uniqueId val="{00000000-681C-4BDF-8A8F-CBE03DE66B88}"/>
            </c:ext>
          </c:extLst>
        </c:ser>
        <c:ser>
          <c:idx val="1"/>
          <c:order val="1"/>
          <c:tx>
            <c:strRef>
              <c:f>Portefeuilleraming!$A$90</c:f>
              <c:strCache>
                <c:ptCount val="1"/>
                <c:pt idx="0">
                  <c:v>Beleidsinitiatieven individuele warmte + renovatie (voor burgers en organisaties)</c:v>
                </c:pt>
              </c:strCache>
            </c:strRef>
          </c:tx>
          <c:spPr>
            <a:solidFill>
              <a:schemeClr val="accent2"/>
            </a:solidFill>
            <a:ln>
              <a:noFill/>
            </a:ln>
            <a:effectLst/>
          </c:spPr>
          <c:invertIfNegative val="0"/>
          <c:cat>
            <c:multiLvlStrRef>
              <c:f>Portefeuilleraming!$C$86:$H$87</c:f>
              <c:multiLvlStrCache>
                <c:ptCount val="5"/>
                <c:lvl>
                  <c:pt idx="0">
                    <c:v>Aantal Mensdagen</c:v>
                  </c:pt>
                  <c:pt idx="2">
                    <c:v>Aantal Mensdagen</c:v>
                  </c:pt>
                  <c:pt idx="4">
                    <c:v>Aantal mensdagen</c:v>
                  </c:pt>
                </c:lvl>
                <c:lvl>
                  <c:pt idx="0">
                    <c:v>Scenario1</c:v>
                  </c:pt>
                  <c:pt idx="2">
                    <c:v>Scenario 2</c:v>
                  </c:pt>
                  <c:pt idx="4">
                    <c:v>Scenario 3</c:v>
                  </c:pt>
                </c:lvl>
              </c:multiLvlStrCache>
            </c:multiLvlStrRef>
          </c:cat>
          <c:val>
            <c:numRef>
              <c:f>Portefeuilleraming!$C$90:$H$90</c:f>
              <c:numCache>
                <c:formatCode>General</c:formatCode>
                <c:ptCount val="5"/>
                <c:pt idx="0" formatCode="0">
                  <c:v>81</c:v>
                </c:pt>
                <c:pt idx="2" formatCode="0">
                  <c:v>0</c:v>
                </c:pt>
                <c:pt idx="4" formatCode="0">
                  <c:v>0</c:v>
                </c:pt>
              </c:numCache>
            </c:numRef>
          </c:val>
          <c:extLst>
            <c:ext xmlns:c16="http://schemas.microsoft.com/office/drawing/2014/chart" uri="{C3380CC4-5D6E-409C-BE32-E72D297353CC}">
              <c16:uniqueId val="{00000001-681C-4BDF-8A8F-CBE03DE66B88}"/>
            </c:ext>
          </c:extLst>
        </c:ser>
        <c:ser>
          <c:idx val="2"/>
          <c:order val="2"/>
          <c:tx>
            <c:strRef>
              <c:f>Portefeuilleraming!$A$91</c:f>
              <c:strCache>
                <c:ptCount val="1"/>
                <c:pt idx="0">
                  <c:v>Organisatie warmtebeleid: pijler Mens en organisatie</c:v>
                </c:pt>
              </c:strCache>
            </c:strRef>
          </c:tx>
          <c:spPr>
            <a:solidFill>
              <a:schemeClr val="accent3"/>
            </a:solidFill>
            <a:ln>
              <a:noFill/>
            </a:ln>
            <a:effectLst/>
          </c:spPr>
          <c:invertIfNegative val="0"/>
          <c:cat>
            <c:multiLvlStrRef>
              <c:f>Portefeuilleraming!$C$86:$H$87</c:f>
              <c:multiLvlStrCache>
                <c:ptCount val="5"/>
                <c:lvl>
                  <c:pt idx="0">
                    <c:v>Aantal Mensdagen</c:v>
                  </c:pt>
                  <c:pt idx="2">
                    <c:v>Aantal Mensdagen</c:v>
                  </c:pt>
                  <c:pt idx="4">
                    <c:v>Aantal mensdagen</c:v>
                  </c:pt>
                </c:lvl>
                <c:lvl>
                  <c:pt idx="0">
                    <c:v>Scenario1</c:v>
                  </c:pt>
                  <c:pt idx="2">
                    <c:v>Scenario 2</c:v>
                  </c:pt>
                  <c:pt idx="4">
                    <c:v>Scenario 3</c:v>
                  </c:pt>
                </c:lvl>
              </c:multiLvlStrCache>
            </c:multiLvlStrRef>
          </c:cat>
          <c:val>
            <c:numRef>
              <c:f>Portefeuilleraming!$C$91:$H$91</c:f>
              <c:numCache>
                <c:formatCode>General</c:formatCode>
                <c:ptCount val="5"/>
                <c:pt idx="0" formatCode="0">
                  <c:v>36</c:v>
                </c:pt>
                <c:pt idx="2" formatCode="0">
                  <c:v>0</c:v>
                </c:pt>
                <c:pt idx="4" formatCode="0">
                  <c:v>0</c:v>
                </c:pt>
              </c:numCache>
            </c:numRef>
          </c:val>
          <c:extLst>
            <c:ext xmlns:c16="http://schemas.microsoft.com/office/drawing/2014/chart" uri="{C3380CC4-5D6E-409C-BE32-E72D297353CC}">
              <c16:uniqueId val="{00000002-681C-4BDF-8A8F-CBE03DE66B88}"/>
            </c:ext>
          </c:extLst>
        </c:ser>
        <c:ser>
          <c:idx val="3"/>
          <c:order val="3"/>
          <c:tx>
            <c:strRef>
              <c:f>Portefeuilleraming!$A$92</c:f>
              <c:strCache>
                <c:ptCount val="1"/>
                <c:pt idx="0">
                  <c:v>Organisatie warmtebeleid: pijler Middelen en financiering</c:v>
                </c:pt>
              </c:strCache>
            </c:strRef>
          </c:tx>
          <c:spPr>
            <a:solidFill>
              <a:schemeClr val="accent4"/>
            </a:solidFill>
            <a:ln>
              <a:noFill/>
            </a:ln>
            <a:effectLst/>
          </c:spPr>
          <c:invertIfNegative val="0"/>
          <c:cat>
            <c:multiLvlStrRef>
              <c:f>Portefeuilleraming!$C$86:$H$87</c:f>
              <c:multiLvlStrCache>
                <c:ptCount val="5"/>
                <c:lvl>
                  <c:pt idx="0">
                    <c:v>Aantal Mensdagen</c:v>
                  </c:pt>
                  <c:pt idx="2">
                    <c:v>Aantal Mensdagen</c:v>
                  </c:pt>
                  <c:pt idx="4">
                    <c:v>Aantal mensdagen</c:v>
                  </c:pt>
                </c:lvl>
                <c:lvl>
                  <c:pt idx="0">
                    <c:v>Scenario1</c:v>
                  </c:pt>
                  <c:pt idx="2">
                    <c:v>Scenario 2</c:v>
                  </c:pt>
                  <c:pt idx="4">
                    <c:v>Scenario 3</c:v>
                  </c:pt>
                </c:lvl>
              </c:multiLvlStrCache>
            </c:multiLvlStrRef>
          </c:cat>
          <c:val>
            <c:numRef>
              <c:f>Portefeuilleraming!$C$92:$H$92</c:f>
              <c:numCache>
                <c:formatCode>General</c:formatCode>
                <c:ptCount val="5"/>
                <c:pt idx="0" formatCode="0">
                  <c:v>156</c:v>
                </c:pt>
                <c:pt idx="2" formatCode="0">
                  <c:v>0</c:v>
                </c:pt>
                <c:pt idx="4" formatCode="0">
                  <c:v>0</c:v>
                </c:pt>
              </c:numCache>
            </c:numRef>
          </c:val>
          <c:extLst>
            <c:ext xmlns:c16="http://schemas.microsoft.com/office/drawing/2014/chart" uri="{C3380CC4-5D6E-409C-BE32-E72D297353CC}">
              <c16:uniqueId val="{00000003-681C-4BDF-8A8F-CBE03DE66B88}"/>
            </c:ext>
          </c:extLst>
        </c:ser>
        <c:ser>
          <c:idx val="4"/>
          <c:order val="4"/>
          <c:tx>
            <c:strRef>
              <c:f>Portefeuilleraming!$A$93</c:f>
              <c:strCache>
                <c:ptCount val="1"/>
                <c:pt idx="0">
                  <c:v>Organisatie warmtebeleid: pijler Communicatie en belangenbehartiging</c:v>
                </c:pt>
              </c:strCache>
            </c:strRef>
          </c:tx>
          <c:spPr>
            <a:solidFill>
              <a:schemeClr val="accent5"/>
            </a:solidFill>
            <a:ln>
              <a:noFill/>
            </a:ln>
            <a:effectLst/>
          </c:spPr>
          <c:invertIfNegative val="0"/>
          <c:cat>
            <c:multiLvlStrRef>
              <c:f>Portefeuilleraming!$C$86:$H$87</c:f>
              <c:multiLvlStrCache>
                <c:ptCount val="5"/>
                <c:lvl>
                  <c:pt idx="0">
                    <c:v>Aantal Mensdagen</c:v>
                  </c:pt>
                  <c:pt idx="2">
                    <c:v>Aantal Mensdagen</c:v>
                  </c:pt>
                  <c:pt idx="4">
                    <c:v>Aantal mensdagen</c:v>
                  </c:pt>
                </c:lvl>
                <c:lvl>
                  <c:pt idx="0">
                    <c:v>Scenario1</c:v>
                  </c:pt>
                  <c:pt idx="2">
                    <c:v>Scenario 2</c:v>
                  </c:pt>
                  <c:pt idx="4">
                    <c:v>Scenario 3</c:v>
                  </c:pt>
                </c:lvl>
              </c:multiLvlStrCache>
            </c:multiLvlStrRef>
          </c:cat>
          <c:val>
            <c:numRef>
              <c:f>Portefeuilleraming!$C$93:$H$93</c:f>
              <c:numCache>
                <c:formatCode>General</c:formatCode>
                <c:ptCount val="5"/>
                <c:pt idx="0" formatCode="0">
                  <c:v>114</c:v>
                </c:pt>
                <c:pt idx="2" formatCode="0">
                  <c:v>0</c:v>
                </c:pt>
                <c:pt idx="4" formatCode="0">
                  <c:v>0</c:v>
                </c:pt>
              </c:numCache>
            </c:numRef>
          </c:val>
          <c:extLst>
            <c:ext xmlns:c16="http://schemas.microsoft.com/office/drawing/2014/chart" uri="{C3380CC4-5D6E-409C-BE32-E72D297353CC}">
              <c16:uniqueId val="{00000004-681C-4BDF-8A8F-CBE03DE66B88}"/>
            </c:ext>
          </c:extLst>
        </c:ser>
        <c:ser>
          <c:idx val="5"/>
          <c:order val="5"/>
          <c:tx>
            <c:strRef>
              <c:f>Portefeuilleraming!$A$94</c:f>
              <c:strCache>
                <c:ptCount val="1"/>
                <c:pt idx="0">
                  <c:v>Organisatie warmtebeleid: pijler Community engagement</c:v>
                </c:pt>
              </c:strCache>
            </c:strRef>
          </c:tx>
          <c:spPr>
            <a:solidFill>
              <a:schemeClr val="accent6"/>
            </a:solidFill>
            <a:ln>
              <a:noFill/>
            </a:ln>
            <a:effectLst/>
          </c:spPr>
          <c:invertIfNegative val="0"/>
          <c:cat>
            <c:multiLvlStrRef>
              <c:f>Portefeuilleraming!$C$86:$H$87</c:f>
              <c:multiLvlStrCache>
                <c:ptCount val="5"/>
                <c:lvl>
                  <c:pt idx="0">
                    <c:v>Aantal Mensdagen</c:v>
                  </c:pt>
                  <c:pt idx="2">
                    <c:v>Aantal Mensdagen</c:v>
                  </c:pt>
                  <c:pt idx="4">
                    <c:v>Aantal mensdagen</c:v>
                  </c:pt>
                </c:lvl>
                <c:lvl>
                  <c:pt idx="0">
                    <c:v>Scenario1</c:v>
                  </c:pt>
                  <c:pt idx="2">
                    <c:v>Scenario 2</c:v>
                  </c:pt>
                  <c:pt idx="4">
                    <c:v>Scenario 3</c:v>
                  </c:pt>
                </c:lvl>
              </c:multiLvlStrCache>
            </c:multiLvlStrRef>
          </c:cat>
          <c:val>
            <c:numRef>
              <c:f>Portefeuilleraming!$C$94:$H$94</c:f>
              <c:numCache>
                <c:formatCode>General</c:formatCode>
                <c:ptCount val="5"/>
                <c:pt idx="0" formatCode="0">
                  <c:v>20</c:v>
                </c:pt>
                <c:pt idx="2" formatCode="0">
                  <c:v>0</c:v>
                </c:pt>
                <c:pt idx="4" formatCode="0">
                  <c:v>0</c:v>
                </c:pt>
              </c:numCache>
            </c:numRef>
          </c:val>
          <c:extLst>
            <c:ext xmlns:c16="http://schemas.microsoft.com/office/drawing/2014/chart" uri="{C3380CC4-5D6E-409C-BE32-E72D297353CC}">
              <c16:uniqueId val="{00000005-681C-4BDF-8A8F-CBE03DE66B88}"/>
            </c:ext>
          </c:extLst>
        </c:ser>
        <c:ser>
          <c:idx val="6"/>
          <c:order val="6"/>
          <c:tx>
            <c:strRef>
              <c:f>Portefeuilleraming!$A$95</c:f>
              <c:strCache>
                <c:ptCount val="1"/>
                <c:pt idx="0">
                  <c:v>Organisatie warmtebeleid: pijler Monitoring en rapportering</c:v>
                </c:pt>
              </c:strCache>
            </c:strRef>
          </c:tx>
          <c:spPr>
            <a:solidFill>
              <a:schemeClr val="accent1">
                <a:lumMod val="60000"/>
              </a:schemeClr>
            </a:solidFill>
            <a:ln>
              <a:noFill/>
            </a:ln>
            <a:effectLst/>
          </c:spPr>
          <c:invertIfNegative val="0"/>
          <c:cat>
            <c:multiLvlStrRef>
              <c:f>Portefeuilleraming!$C$86:$H$87</c:f>
              <c:multiLvlStrCache>
                <c:ptCount val="5"/>
                <c:lvl>
                  <c:pt idx="0">
                    <c:v>Aantal Mensdagen</c:v>
                  </c:pt>
                  <c:pt idx="2">
                    <c:v>Aantal Mensdagen</c:v>
                  </c:pt>
                  <c:pt idx="4">
                    <c:v>Aantal mensdagen</c:v>
                  </c:pt>
                </c:lvl>
                <c:lvl>
                  <c:pt idx="0">
                    <c:v>Scenario1</c:v>
                  </c:pt>
                  <c:pt idx="2">
                    <c:v>Scenario 2</c:v>
                  </c:pt>
                  <c:pt idx="4">
                    <c:v>Scenario 3</c:v>
                  </c:pt>
                </c:lvl>
              </c:multiLvlStrCache>
            </c:multiLvlStrRef>
          </c:cat>
          <c:val>
            <c:numRef>
              <c:f>Portefeuilleraming!$C$95:$H$95</c:f>
              <c:numCache>
                <c:formatCode>0.00</c:formatCode>
                <c:ptCount val="5"/>
                <c:pt idx="0" formatCode="0">
                  <c:v>48</c:v>
                </c:pt>
                <c:pt idx="2" formatCode="0">
                  <c:v>0</c:v>
                </c:pt>
                <c:pt idx="4" formatCode="0">
                  <c:v>0</c:v>
                </c:pt>
              </c:numCache>
            </c:numRef>
          </c:val>
          <c:extLst>
            <c:ext xmlns:c16="http://schemas.microsoft.com/office/drawing/2014/chart" uri="{C3380CC4-5D6E-409C-BE32-E72D297353CC}">
              <c16:uniqueId val="{00000006-681C-4BDF-8A8F-CBE03DE66B88}"/>
            </c:ext>
          </c:extLst>
        </c:ser>
        <c:dLbls>
          <c:showLegendKey val="0"/>
          <c:showVal val="0"/>
          <c:showCatName val="0"/>
          <c:showSerName val="0"/>
          <c:showPercent val="0"/>
          <c:showBubbleSize val="0"/>
        </c:dLbls>
        <c:gapWidth val="150"/>
        <c:overlap val="100"/>
        <c:axId val="723024720"/>
        <c:axId val="723020400"/>
      </c:barChart>
      <c:catAx>
        <c:axId val="72302472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20400"/>
        <c:crosses val="autoZero"/>
        <c:auto val="1"/>
        <c:lblAlgn val="ctr"/>
        <c:lblOffset val="100"/>
        <c:noMultiLvlLbl val="0"/>
      </c:catAx>
      <c:valAx>
        <c:axId val="72302040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302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BE"/>
              <a:t>Verdeling kostencategoriën</a:t>
            </a:r>
            <a:r>
              <a:rPr lang="nl-BE" baseline="0"/>
              <a:t> warmtebeleid voor 1 legislatuur</a:t>
            </a:r>
            <a:endParaRPr lang="nl-B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strRef>
              <c:f>Portefeuilleraming!$A$106</c:f>
              <c:strCache>
                <c:ptCount val="1"/>
                <c:pt idx="0">
                  <c:v>Totale loonkost</c:v>
                </c:pt>
              </c:strCache>
            </c:strRef>
          </c:tx>
          <c:spPr>
            <a:solidFill>
              <a:schemeClr val="accent1"/>
            </a:solidFill>
            <a:ln>
              <a:noFill/>
            </a:ln>
            <a:effectLst/>
          </c:spPr>
          <c:invertIfNegative val="0"/>
          <c:cat>
            <c:strRef>
              <c:f>Portefeuilleraming!$C$101:$H$101</c:f>
              <c:strCache>
                <c:ptCount val="5"/>
                <c:pt idx="0">
                  <c:v>Scenario1</c:v>
                </c:pt>
                <c:pt idx="2">
                  <c:v>Scenario 2</c:v>
                </c:pt>
                <c:pt idx="4">
                  <c:v>Scenario 3</c:v>
                </c:pt>
              </c:strCache>
            </c:strRef>
          </c:cat>
          <c:val>
            <c:numRef>
              <c:f>Portefeuilleraming!$C$106:$H$106</c:f>
              <c:numCache>
                <c:formatCode>General</c:formatCode>
                <c:ptCount val="5"/>
                <c:pt idx="0" formatCode="&quot;€&quot;\ #,##0.00">
                  <c:v>256781.25</c:v>
                </c:pt>
                <c:pt idx="2" formatCode="&quot;€&quot;\ #,##0.00">
                  <c:v>0</c:v>
                </c:pt>
                <c:pt idx="4" formatCode="&quot;€&quot;\ #,##0.00">
                  <c:v>0</c:v>
                </c:pt>
              </c:numCache>
            </c:numRef>
          </c:val>
          <c:extLst>
            <c:ext xmlns:c16="http://schemas.microsoft.com/office/drawing/2014/chart" uri="{C3380CC4-5D6E-409C-BE32-E72D297353CC}">
              <c16:uniqueId val="{00000000-D9D1-4EE8-BD40-C11604F1B25D}"/>
            </c:ext>
          </c:extLst>
        </c:ser>
        <c:ser>
          <c:idx val="1"/>
          <c:order val="1"/>
          <c:tx>
            <c:strRef>
              <c:f>Portefeuilleraming!$A$107</c:f>
              <c:strCache>
                <c:ptCount val="1"/>
                <c:pt idx="0">
                  <c:v>Totale externe kost</c:v>
                </c:pt>
              </c:strCache>
            </c:strRef>
          </c:tx>
          <c:spPr>
            <a:solidFill>
              <a:schemeClr val="accent2"/>
            </a:solidFill>
            <a:ln>
              <a:noFill/>
            </a:ln>
            <a:effectLst/>
          </c:spPr>
          <c:invertIfNegative val="0"/>
          <c:cat>
            <c:strRef>
              <c:f>Portefeuilleraming!$C$101:$H$101</c:f>
              <c:strCache>
                <c:ptCount val="5"/>
                <c:pt idx="0">
                  <c:v>Scenario1</c:v>
                </c:pt>
                <c:pt idx="2">
                  <c:v>Scenario 2</c:v>
                </c:pt>
                <c:pt idx="4">
                  <c:v>Scenario 3</c:v>
                </c:pt>
              </c:strCache>
            </c:strRef>
          </c:cat>
          <c:val>
            <c:numRef>
              <c:f>Portefeuilleraming!$C$107:$H$107</c:f>
              <c:numCache>
                <c:formatCode>"€"\ #,##0</c:formatCode>
                <c:ptCount val="5"/>
                <c:pt idx="0">
                  <c:v>427500</c:v>
                </c:pt>
                <c:pt idx="2">
                  <c:v>0</c:v>
                </c:pt>
                <c:pt idx="4">
                  <c:v>0</c:v>
                </c:pt>
              </c:numCache>
            </c:numRef>
          </c:val>
          <c:extLst>
            <c:ext xmlns:c16="http://schemas.microsoft.com/office/drawing/2014/chart" uri="{C3380CC4-5D6E-409C-BE32-E72D297353CC}">
              <c16:uniqueId val="{00000001-D9D1-4EE8-BD40-C11604F1B25D}"/>
            </c:ext>
          </c:extLst>
        </c:ser>
        <c:ser>
          <c:idx val="2"/>
          <c:order val="2"/>
          <c:tx>
            <c:strRef>
              <c:f>Portefeuilleraming!$A$108</c:f>
              <c:strCache>
                <c:ptCount val="1"/>
                <c:pt idx="0">
                  <c:v>Interne bijkomende kosten</c:v>
                </c:pt>
              </c:strCache>
            </c:strRef>
          </c:tx>
          <c:spPr>
            <a:solidFill>
              <a:schemeClr val="accent3"/>
            </a:solidFill>
            <a:ln>
              <a:noFill/>
            </a:ln>
            <a:effectLst/>
          </c:spPr>
          <c:invertIfNegative val="0"/>
          <c:cat>
            <c:strRef>
              <c:f>Portefeuilleraming!$C$101:$H$101</c:f>
              <c:strCache>
                <c:ptCount val="5"/>
                <c:pt idx="0">
                  <c:v>Scenario1</c:v>
                </c:pt>
                <c:pt idx="2">
                  <c:v>Scenario 2</c:v>
                </c:pt>
                <c:pt idx="4">
                  <c:v>Scenario 3</c:v>
                </c:pt>
              </c:strCache>
            </c:strRef>
          </c:cat>
          <c:val>
            <c:numRef>
              <c:f>Portefeuilleraming!$C$108:$H$108</c:f>
              <c:numCache>
                <c:formatCode>General</c:formatCode>
                <c:ptCount val="5"/>
                <c:pt idx="0" formatCode="&quot;€&quot;\ #,##0.00">
                  <c:v>0</c:v>
                </c:pt>
                <c:pt idx="2">
                  <c:v>0</c:v>
                </c:pt>
                <c:pt idx="4">
                  <c:v>0</c:v>
                </c:pt>
              </c:numCache>
            </c:numRef>
          </c:val>
          <c:extLst>
            <c:ext xmlns:c16="http://schemas.microsoft.com/office/drawing/2014/chart" uri="{C3380CC4-5D6E-409C-BE32-E72D297353CC}">
              <c16:uniqueId val="{00000002-D9D1-4EE8-BD40-C11604F1B25D}"/>
            </c:ext>
          </c:extLst>
        </c:ser>
        <c:ser>
          <c:idx val="3"/>
          <c:order val="3"/>
          <c:tx>
            <c:strRef>
              <c:f>Portefeuilleraming!$A$109</c:f>
              <c:strCache>
                <c:ptCount val="1"/>
                <c:pt idx="0">
                  <c:v>Investeringskost</c:v>
                </c:pt>
              </c:strCache>
            </c:strRef>
          </c:tx>
          <c:spPr>
            <a:solidFill>
              <a:schemeClr val="accent4"/>
            </a:solidFill>
            <a:ln>
              <a:noFill/>
            </a:ln>
            <a:effectLst/>
          </c:spPr>
          <c:invertIfNegative val="0"/>
          <c:cat>
            <c:strRef>
              <c:f>Portefeuilleraming!$C$101:$H$101</c:f>
              <c:strCache>
                <c:ptCount val="5"/>
                <c:pt idx="0">
                  <c:v>Scenario1</c:v>
                </c:pt>
                <c:pt idx="2">
                  <c:v>Scenario 2</c:v>
                </c:pt>
                <c:pt idx="4">
                  <c:v>Scenario 3</c:v>
                </c:pt>
              </c:strCache>
            </c:strRef>
          </c:cat>
          <c:val>
            <c:numRef>
              <c:f>Portefeuilleraming!$C$109:$H$109</c:f>
              <c:numCache>
                <c:formatCode>General</c:formatCode>
                <c:ptCount val="5"/>
                <c:pt idx="0" formatCode="&quot;€&quot;\ #,##0.00">
                  <c:v>0</c:v>
                </c:pt>
                <c:pt idx="2">
                  <c:v>0</c:v>
                </c:pt>
                <c:pt idx="4">
                  <c:v>0</c:v>
                </c:pt>
              </c:numCache>
            </c:numRef>
          </c:val>
          <c:extLst>
            <c:ext xmlns:c16="http://schemas.microsoft.com/office/drawing/2014/chart" uri="{C3380CC4-5D6E-409C-BE32-E72D297353CC}">
              <c16:uniqueId val="{00000003-D9D1-4EE8-BD40-C11604F1B25D}"/>
            </c:ext>
          </c:extLst>
        </c:ser>
        <c:dLbls>
          <c:showLegendKey val="0"/>
          <c:showVal val="0"/>
          <c:showCatName val="0"/>
          <c:showSerName val="0"/>
          <c:showPercent val="0"/>
          <c:showBubbleSize val="0"/>
        </c:dLbls>
        <c:gapWidth val="150"/>
        <c:overlap val="100"/>
        <c:axId val="712604176"/>
        <c:axId val="712603216"/>
      </c:barChart>
      <c:catAx>
        <c:axId val="7126041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603216"/>
        <c:crosses val="autoZero"/>
        <c:auto val="1"/>
        <c:lblAlgn val="ctr"/>
        <c:lblOffset val="100"/>
        <c:noMultiLvlLbl val="0"/>
      </c:catAx>
      <c:valAx>
        <c:axId val="712603216"/>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26041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24</xdr:row>
      <xdr:rowOff>0</xdr:rowOff>
    </xdr:from>
    <xdr:to>
      <xdr:col>0</xdr:col>
      <xdr:colOff>3848100</xdr:colOff>
      <xdr:row>30</xdr:row>
      <xdr:rowOff>45223</xdr:rowOff>
    </xdr:to>
    <xdr:pic>
      <xdr:nvPicPr>
        <xdr:cNvPr id="2" name="Afbeelding 1">
          <a:extLst>
            <a:ext uri="{FF2B5EF4-FFF2-40B4-BE49-F238E27FC236}">
              <a16:creationId xmlns:a16="http://schemas.microsoft.com/office/drawing/2014/main" id="{A0645131-E3EA-4E6F-B8C8-4C43B8CFE646}"/>
            </a:ext>
          </a:extLst>
        </xdr:cNvPr>
        <xdr:cNvPicPr>
          <a:picLocks noChangeAspect="1"/>
        </xdr:cNvPicPr>
      </xdr:nvPicPr>
      <xdr:blipFill>
        <a:blip xmlns:r="http://schemas.openxmlformats.org/officeDocument/2006/relationships" r:embed="rId1"/>
        <a:stretch>
          <a:fillRect/>
        </a:stretch>
      </xdr:blipFill>
      <xdr:spPr>
        <a:xfrm>
          <a:off x="0" y="10115550"/>
          <a:ext cx="3848100" cy="1134248"/>
        </a:xfrm>
        <a:prstGeom prst="rect">
          <a:avLst/>
        </a:prstGeom>
      </xdr:spPr>
    </xdr:pic>
    <xdr:clientData/>
  </xdr:twoCellAnchor>
  <xdr:twoCellAnchor editAs="oneCell">
    <xdr:from>
      <xdr:col>5</xdr:col>
      <xdr:colOff>0</xdr:colOff>
      <xdr:row>8</xdr:row>
      <xdr:rowOff>0</xdr:rowOff>
    </xdr:from>
    <xdr:to>
      <xdr:col>5</xdr:col>
      <xdr:colOff>304800</xdr:colOff>
      <xdr:row>9</xdr:row>
      <xdr:rowOff>0</xdr:rowOff>
    </xdr:to>
    <xdr:sp macro="" textlink="">
      <xdr:nvSpPr>
        <xdr:cNvPr id="3" name="AutoShape 1">
          <a:extLst>
            <a:ext uri="{FF2B5EF4-FFF2-40B4-BE49-F238E27FC236}">
              <a16:creationId xmlns:a16="http://schemas.microsoft.com/office/drawing/2014/main" id="{ADC3D85B-AEAC-4B7E-95BC-CFB059336716}"/>
            </a:ext>
          </a:extLst>
        </xdr:cNvPr>
        <xdr:cNvSpPr>
          <a:spLocks noChangeAspect="1" noChangeArrowheads="1"/>
        </xdr:cNvSpPr>
      </xdr:nvSpPr>
      <xdr:spPr bwMode="auto">
        <a:xfrm>
          <a:off x="8458200" y="3609975"/>
          <a:ext cx="3048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xdr:row>
      <xdr:rowOff>0</xdr:rowOff>
    </xdr:from>
    <xdr:to>
      <xdr:col>3</xdr:col>
      <xdr:colOff>304800</xdr:colOff>
      <xdr:row>2</xdr:row>
      <xdr:rowOff>304800</xdr:rowOff>
    </xdr:to>
    <xdr:sp macro="" textlink="">
      <xdr:nvSpPr>
        <xdr:cNvPr id="4" name="AutoShape 3">
          <a:extLst>
            <a:ext uri="{FF2B5EF4-FFF2-40B4-BE49-F238E27FC236}">
              <a16:creationId xmlns:a16="http://schemas.microsoft.com/office/drawing/2014/main" id="{445E5098-7F5E-4DED-B291-4C784EF938D3}"/>
            </a:ext>
          </a:extLst>
        </xdr:cNvPr>
        <xdr:cNvSpPr>
          <a:spLocks noChangeAspect="1" noChangeArrowheads="1"/>
        </xdr:cNvSpPr>
      </xdr:nvSpPr>
      <xdr:spPr bwMode="auto">
        <a:xfrm>
          <a:off x="7239000" y="828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163047</xdr:colOff>
      <xdr:row>0</xdr:row>
      <xdr:rowOff>89648</xdr:rowOff>
    </xdr:from>
    <xdr:to>
      <xdr:col>5</xdr:col>
      <xdr:colOff>543113</xdr:colOff>
      <xdr:row>1</xdr:row>
      <xdr:rowOff>104313</xdr:rowOff>
    </xdr:to>
    <xdr:pic>
      <xdr:nvPicPr>
        <xdr:cNvPr id="5" name="Afbeelding 4">
          <a:extLst>
            <a:ext uri="{FF2B5EF4-FFF2-40B4-BE49-F238E27FC236}">
              <a16:creationId xmlns:a16="http://schemas.microsoft.com/office/drawing/2014/main" id="{2A9E0278-688D-4568-9041-43298F291C8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79672" y="86473"/>
          <a:ext cx="2818466" cy="6210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9524</xdr:colOff>
      <xdr:row>1</xdr:row>
      <xdr:rowOff>9524</xdr:rowOff>
    </xdr:from>
    <xdr:to>
      <xdr:col>11</xdr:col>
      <xdr:colOff>285749</xdr:colOff>
      <xdr:row>20</xdr:row>
      <xdr:rowOff>171449</xdr:rowOff>
    </xdr:to>
    <xdr:graphicFrame macro="">
      <xdr:nvGraphicFramePr>
        <xdr:cNvPr id="2" name="Grafiek 1">
          <a:extLst>
            <a:ext uri="{FF2B5EF4-FFF2-40B4-BE49-F238E27FC236}">
              <a16:creationId xmlns:a16="http://schemas.microsoft.com/office/drawing/2014/main" id="{5938DE29-87DD-42F6-B494-CACEEF3A36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0</xdr:colOff>
      <xdr:row>1</xdr:row>
      <xdr:rowOff>28575</xdr:rowOff>
    </xdr:from>
    <xdr:to>
      <xdr:col>22</xdr:col>
      <xdr:colOff>276225</xdr:colOff>
      <xdr:row>21</xdr:row>
      <xdr:rowOff>0</xdr:rowOff>
    </xdr:to>
    <xdr:graphicFrame macro="">
      <xdr:nvGraphicFramePr>
        <xdr:cNvPr id="3" name="Grafiek 2">
          <a:extLst>
            <a:ext uri="{FF2B5EF4-FFF2-40B4-BE49-F238E27FC236}">
              <a16:creationId xmlns:a16="http://schemas.microsoft.com/office/drawing/2014/main" id="{EAD6E386-3FE5-4E3B-B272-4E18251CB4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609599</xdr:colOff>
      <xdr:row>22</xdr:row>
      <xdr:rowOff>0</xdr:rowOff>
    </xdr:from>
    <xdr:to>
      <xdr:col>22</xdr:col>
      <xdr:colOff>257174</xdr:colOff>
      <xdr:row>44</xdr:row>
      <xdr:rowOff>171450</xdr:rowOff>
    </xdr:to>
    <xdr:graphicFrame macro="">
      <xdr:nvGraphicFramePr>
        <xdr:cNvPr id="4" name="Grafiek 3">
          <a:extLst>
            <a:ext uri="{FF2B5EF4-FFF2-40B4-BE49-F238E27FC236}">
              <a16:creationId xmlns:a16="http://schemas.microsoft.com/office/drawing/2014/main" id="{4778B11F-EF0C-4C93-984E-DB9F2FD748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46</xdr:row>
      <xdr:rowOff>0</xdr:rowOff>
    </xdr:from>
    <xdr:to>
      <xdr:col>18</xdr:col>
      <xdr:colOff>590550</xdr:colOff>
      <xdr:row>76</xdr:row>
      <xdr:rowOff>0</xdr:rowOff>
    </xdr:to>
    <xdr:graphicFrame macro="">
      <xdr:nvGraphicFramePr>
        <xdr:cNvPr id="6" name="Grafiek 5">
          <a:extLst>
            <a:ext uri="{FF2B5EF4-FFF2-40B4-BE49-F238E27FC236}">
              <a16:creationId xmlns:a16="http://schemas.microsoft.com/office/drawing/2014/main" id="{17223CB0-1C46-4224-9877-34C7A06EF3D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Erik Verbeke" id="{2C179331-E51F-4C73-B803-21C53EFB1DDE}" userId="S::erik.verbeke@transitionstories.be::4800930b-430f-4272-b286-224b2a0ca1f8" providerId="AD"/>
  <person displayName="Gastgebruiker" id="{81AF89F9-54A2-4966-87D7-783F2D920EDC}" userId="S::urn:spo:anon#22f887cc9d451cdd0c69b82e2a396e6ec6ce3a95de72a703f6621718c156d3d7::" providerId="AD"/>
</personList>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7" dT="2024-06-28T08:28:43.42" personId="{81AF89F9-54A2-4966-87D7-783F2D920EDC}" id="{4E96E3C7-B499-44BA-B1A9-16D1A9CBF415}">
    <text>Tekst aan te passen. Wordt nu verwezen naar document opgemaakt voor deelnemers opleiding</text>
  </threadedComment>
</ThreadedComments>
</file>

<file path=xl/threadedComments/threadedComment2.xml><?xml version="1.0" encoding="utf-8"?>
<ThreadedComments xmlns="http://schemas.microsoft.com/office/spreadsheetml/2018/threadedcomments" xmlns:x="http://schemas.openxmlformats.org/spreadsheetml/2006/main">
  <threadedComment ref="G62" dT="2024-06-28T09:28:51.69" personId="{81AF89F9-54A2-4966-87D7-783F2D920EDC}" id="{2932DEAA-8E73-42D3-B7F7-F5D91C426F72}">
    <text>Wordt hier zuiver gekeken naar de kost voor het energieadvies of ook naar het project dat de promotie van het energieadvies moet ondersteunen bv. Mobiel Energiehuis of wijkrenovatieproject?
Kost voor het Mobiel Energiehuis bedraagt bv. €10.500 per jaar. Voor dit bedrag voorziet 3Wplus een inzet van 0.25 VTE per jaar die niet alleen de energiescans uitvoert, maar ook vragen beantwoord, promotie voert, ...</text>
  </threadedComment>
  <threadedComment ref="F64" dT="2024-06-28T09:27:28.65" personId="{81AF89F9-54A2-4966-87D7-783F2D920EDC}" id="{956D7ABE-D32C-470C-8B6E-C83C45D14C6B}" done="1">
    <text>Energiescan zelf wordt niet uitgevoerd door interne medewerker, maar door een renovatiecoach van Energiehuis 3Wplus. Is dus een externe kost. Intern zorgen we wel voor communicatie over het project. Vanuit gemeente bieden we inwoners ook wel mogelijkheid om een warmtescan aan te vragen. Dit wordt intern dan wel opgevolgd door deskundige duurzaamheid/administratief medewerker)</text>
  </threadedComment>
  <threadedComment ref="E66" dT="2024-07-01T11:34:59.96" personId="{81AF89F9-54A2-4966-87D7-783F2D920EDC}" id="{6C5C115A-26D9-47D4-A257-284231C11723}" done="1">
    <text>Verdeling aanpassen naar '0-3' ipv '1 - 2'</text>
  </threadedComment>
  <threadedComment ref="E68" dT="2024-07-01T11:42:34.81" personId="{81AF89F9-54A2-4966-87D7-783F2D920EDC}" id="{DE46A8AF-D420-4BE8-A6B1-0E2A5E4BA0DA}">
    <text xml:space="preserve">Geen interne opvolging. Gebeurt volledig door Energiehuis 3Wplus. </text>
  </threadedComment>
  <threadedComment ref="K72" dT="2024-07-01T12:01:24.26" personId="{81AF89F9-54A2-4966-87D7-783F2D920EDC}" id="{9E862BF7-7243-432A-9E3C-2B45810CA4D6}">
    <text>Afhankelijk van de mate waarin bestuur hier wenst op in te zetten</text>
  </threadedComment>
  <threadedComment ref="E76" dT="2024-07-01T12:13:25.84" personId="{81AF89F9-54A2-4966-87D7-783F2D920EDC}" id="{47A0068C-F1B6-48F3-B170-817CBC0D8E4C}">
    <text>Taak voor ruimtelijk planner dus aanpassing naar '17 - 0' ipv '6-11'</text>
  </threadedComment>
  <threadedComment ref="B78" dT="2024-07-01T12:45:31.64" personId="{81AF89F9-54A2-4966-87D7-783F2D920EDC}" id="{AD185B49-D7FF-4598-A5A9-D2AF3B91C270}">
    <text>Is dit niet hetzelfde als vorige actie 'opvolgen stedenbouwkundige verordening' en jaarlijkse update (indien nodig)?</text>
  </threadedComment>
  <threadedComment ref="B78" dT="2024-07-09T10:00:44.35" personId="{2C179331-E51F-4C73-B803-21C53EFB1DDE}" id="{E32851BD-6A4F-460A-84EB-333FCF8B596B}" parentId="{AD185B49-D7FF-4598-A5A9-D2AF3B91C270}">
    <text>Ja, aangepast. Er is nu een grondige regelgevingsupdate, waarbij bv een bouwcode wordt herschreven. Onderhoud en toetsing een jaarlijkse kleine revisie. Uren ook zo aangepast</text>
  </threadedComment>
  <threadedComment ref="E78" dT="2024-07-01T12:47:19.41" personId="{81AF89F9-54A2-4966-87D7-783F2D920EDC}" id="{E1E9A52F-F2B0-4E9A-96C7-08DE35FC612A}">
    <text>indien dit blijft staan, verdeling aan te passen naar '3 - 0' ipv '2-1'</text>
  </threadedComment>
  <threadedComment ref="E78" dT="2024-07-05T07:26:37.66" personId="{2C179331-E51F-4C73-B803-21C53EFB1DDE}" id="{DE596909-DE38-4F6C-B9A8-7EDA9FFBD7D3}" parentId="{E1E9A52F-F2B0-4E9A-96C7-08DE35FC612A}">
    <text xml:space="preserve">Inderdaad dubbel, weg </text>
  </threadedComment>
  <threadedComment ref="G80" dT="2024-07-01T12:48:25.38" personId="{81AF89F9-54A2-4966-87D7-783F2D920EDC}" id="{7075DC83-1DEF-4AF8-9283-C540882B7F0E}">
    <text>Is dit voldoende budget voor de uitwerking van een communicatieplan?</text>
  </threadedComment>
  <threadedComment ref="G80" dT="2024-07-09T10:05:45.65" personId="{2C179331-E51F-4C73-B803-21C53EFB1DDE}" id="{1F463381-7825-4B55-BAE3-6E9AEB1488ED}" parentId="{7075DC83-1DEF-4AF8-9283-C540882B7F0E}">
    <text>We denken inderdaad dat dit zou moeten volstaan.</text>
  </threadedComment>
  <threadedComment ref="G84" dT="2024-07-01T12:51:00.59" personId="{81AF89F9-54A2-4966-87D7-783F2D920EDC}" id="{19332C7A-A864-4F82-A740-BE192DBC39D6}">
    <text>Hier geen budget voor uitwerken communicatiestrategie?</text>
  </threadedComment>
  <threadedComment ref="G84" dT="2024-07-05T07:27:00.25" personId="{2C179331-E51F-4C73-B803-21C53EFB1DDE}" id="{6B7D6326-93A6-4169-98E1-88907AFB3B37}" parentId="{19332C7A-A864-4F82-A740-BE192DBC39D6}">
    <text>Externe kost opnemen</text>
  </threadedComment>
  <threadedComment ref="G84" dT="2024-07-09T10:06:13.03" personId="{2C179331-E51F-4C73-B803-21C53EFB1DDE}" id="{19678970-8C24-4040-8CB2-2C754D8EE1D3}" parentId="{19332C7A-A864-4F82-A740-BE192DBC39D6}">
    <text>Mogelijk nogal hoog geraamd</text>
  </threadedComment>
  <threadedComment ref="F113" dT="2024-07-01T12:57:50.44" personId="{81AF89F9-54A2-4966-87D7-783F2D920EDC}" id="{9F7CDBD0-7625-4866-9D7C-C376ABB1AC3A}">
    <text xml:space="preserve">Subsidiecoördinator schrijft subsidieaanvragen met ondersteuning van medewerkers dienst omgevingsbeleid. Dus eerder '3 - 0 - 7' </text>
  </threadedComment>
  <threadedComment ref="F113" dT="2024-07-09T10:07:10.41" personId="{2C179331-E51F-4C73-B803-21C53EFB1DDE}" id="{05F3DD83-5AE1-452E-8A64-09EABFB65644}" parentId="{9F7CDBD0-7625-4866-9D7C-C376ABB1AC3A}">
    <text>aangepast</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1221F-33E3-4A6A-B4E2-FEF3C73FE4B6}">
  <sheetPr>
    <tabColor theme="0" tint="-0.34998626667073579"/>
  </sheetPr>
  <dimension ref="A6:O177"/>
  <sheetViews>
    <sheetView topLeftCell="A4" workbookViewId="0">
      <selection activeCell="B8" sqref="B8"/>
    </sheetView>
  </sheetViews>
  <sheetFormatPr defaultRowHeight="15"/>
  <cols>
    <col min="1" max="1" width="23" style="164" customWidth="1"/>
    <col min="2" max="2" width="50.5703125" customWidth="1"/>
  </cols>
  <sheetData>
    <row r="6" spans="1:15">
      <c r="B6" t="s">
        <v>0</v>
      </c>
      <c r="C6" t="str">
        <f>Basisgetallen!D4</f>
        <v>Expert</v>
      </c>
      <c r="D6" t="str">
        <f>Basisgetallen!E4</f>
        <v>Deskundige</v>
      </c>
      <c r="E6" t="str">
        <f>Basisgetallen!F4</f>
        <v>Andere dienst</v>
      </c>
      <c r="F6" t="str">
        <f>Basisgetallen!G4</f>
        <v>Extern</v>
      </c>
      <c r="G6" t="str">
        <f>Basisgetallen!H4</f>
        <v>reductiefactor</v>
      </c>
      <c r="H6" t="str">
        <f>Basisgetallen!I4</f>
        <v>Interne kosten - niet personeel</v>
      </c>
      <c r="I6" t="str">
        <f>Basisgetallen!J4</f>
        <v>Investeringen</v>
      </c>
      <c r="N6" t="s">
        <v>1</v>
      </c>
      <c r="O6" t="s">
        <v>2</v>
      </c>
    </row>
    <row r="7" spans="1:15" ht="15.75" thickBot="1">
      <c r="A7" s="166" t="s">
        <v>3</v>
      </c>
      <c r="C7">
        <f>Basisgetallen!D6</f>
        <v>437.5</v>
      </c>
      <c r="D7">
        <f>Basisgetallen!E6</f>
        <v>375</v>
      </c>
      <c r="E7">
        <f>Basisgetallen!F6</f>
        <v>406.25</v>
      </c>
      <c r="F7">
        <v>1</v>
      </c>
      <c r="G7">
        <v>1</v>
      </c>
      <c r="H7">
        <v>1</v>
      </c>
      <c r="I7">
        <v>1</v>
      </c>
      <c r="O7" t="s">
        <v>4</v>
      </c>
    </row>
    <row r="8" spans="1:15" ht="17.25" thickTop="1">
      <c r="B8" s="60" t="str" cm="1">
        <f t="array" ref="B8:B9">(_xlfn.UNIQUE(_xlfn._xlws.FILTER(Basisgetallen!B8:B19,Basisgetallen!B8:B19&lt;&gt;"")))</f>
        <v>Vertaling naar strategische beleidskaders (wonen, BP ruimte, enz.)
[per beleidskader]</v>
      </c>
      <c r="C8">
        <f>_xlfn.IFNA(VLOOKUP($B8,Basisgetallen!$B$8:$K$171,3,FALSE)*C$7,0)</f>
        <v>2625</v>
      </c>
      <c r="D8">
        <f>_xlfn.IFNA(VLOOKUP($B8,Basisgetallen!$B$8:$K$171,4,FALSE)*D$7,0)</f>
        <v>0</v>
      </c>
      <c r="E8">
        <f>_xlfn.IFNA(VLOOKUP($B8,Basisgetallen!$B$8:$K$171,5,FALSE)*E$7,0)</f>
        <v>0</v>
      </c>
      <c r="F8">
        <f>_xlfn.IFNA(VLOOKUP($B8,Basisgetallen!$B$8:$K$171,6,FALSE),0)</f>
        <v>0</v>
      </c>
      <c r="G8">
        <f>_xlfn.IFNA(VLOOKUP($B8,Basisgetallen!$B$8:$K$171,7,FALSE),0)</f>
        <v>1</v>
      </c>
      <c r="H8">
        <f>_xlfn.IFNA(VLOOKUP($B8,Basisgetallen!$B$8:$K$171,8,FALSE),0)</f>
        <v>0</v>
      </c>
      <c r="I8">
        <f>_xlfn.IFNA(VLOOKUP($B8,Basisgetallen!$B$8:$K$171,9,FALSE),0)</f>
        <v>0</v>
      </c>
      <c r="J8" t="str">
        <f>_xlfn.IFNA(VLOOKUP($B8,Basisgetallen!$B$8:$K$171,10,FALSE),"geen opmerkingen")</f>
        <v>Het opvolgen van de opmaak van één beleidskader door een andere dienst vanuit het thema warmte</v>
      </c>
      <c r="O8" t="s">
        <v>5</v>
      </c>
    </row>
    <row r="9" spans="1:15">
      <c r="B9" t="str">
        <v>reserve</v>
      </c>
      <c r="C9">
        <f>_xlfn.IFNA(VLOOKUP($B9,Basisgetallen!$B$8:$K$171,3,FALSE)*C$7,0)</f>
        <v>0</v>
      </c>
      <c r="D9">
        <f>_xlfn.IFNA(VLOOKUP($B9,Basisgetallen!$B$8:$K$171,4,FALSE)*D$7,0)</f>
        <v>0</v>
      </c>
      <c r="E9">
        <f>_xlfn.IFNA(VLOOKUP($B9,Basisgetallen!$B$8:$K$171,5,FALSE)*E$7,0)</f>
        <v>0</v>
      </c>
      <c r="F9">
        <f>_xlfn.IFNA(VLOOKUP($B9,Basisgetallen!$B$8:$K$171,6,FALSE),0)</f>
        <v>0</v>
      </c>
      <c r="G9">
        <f>_xlfn.IFNA(VLOOKUP($B9,Basisgetallen!$B$8:$K$171,7,FALSE),0)</f>
        <v>1</v>
      </c>
      <c r="H9">
        <f>_xlfn.IFNA(VLOOKUP($B9,Basisgetallen!$B$8:$K$171,8,FALSE),0)</f>
        <v>0</v>
      </c>
      <c r="I9">
        <f>_xlfn.IFNA(VLOOKUP($B9,Basisgetallen!$B$8:$K$171,9,FALSE),0)</f>
        <v>0</v>
      </c>
      <c r="J9">
        <f>_xlfn.IFNA(VLOOKUP($B9,Basisgetallen!$B$8:$K$171,10,FALSE),"geen opmerkingen")</f>
        <v>0</v>
      </c>
    </row>
    <row r="10" spans="1:15">
      <c r="C10">
        <f>_xlfn.IFNA(VLOOKUP($B10,Basisgetallen!$B$8:$K$171,3,FALSE)*C$7,0)</f>
        <v>0</v>
      </c>
      <c r="D10">
        <f>_xlfn.IFNA(VLOOKUP($B10,Basisgetallen!$B$8:$K$171,4,FALSE)*D$7,0)</f>
        <v>0</v>
      </c>
      <c r="E10">
        <f>_xlfn.IFNA(VLOOKUP($B10,Basisgetallen!$B$8:$K$171,5,FALSE)*E$7,0)</f>
        <v>0</v>
      </c>
      <c r="F10">
        <f>_xlfn.IFNA(VLOOKUP($B10,Basisgetallen!$B$8:$K$171,6,FALSE),0)</f>
        <v>0</v>
      </c>
      <c r="G10">
        <f>_xlfn.IFNA(VLOOKUP($B10,Basisgetallen!$B$8:$K$171,7,FALSE),0)</f>
        <v>0</v>
      </c>
      <c r="H10">
        <f>_xlfn.IFNA(VLOOKUP($B10,Basisgetallen!$B$8:$K$171,8,FALSE),0)</f>
        <v>0</v>
      </c>
      <c r="I10">
        <f>_xlfn.IFNA(VLOOKUP($B10,Basisgetallen!$B$8:$K$171,9,FALSE),0)</f>
        <v>0</v>
      </c>
      <c r="J10" t="str">
        <f>_xlfn.IFNA(VLOOKUP($B10,Basisgetallen!$B$8:$K$171,10,FALSE),"geen opmerkingen")</f>
        <v>geen opmerkingen</v>
      </c>
    </row>
    <row r="11" spans="1:15">
      <c r="C11">
        <f>_xlfn.IFNA(VLOOKUP($B11,Basisgetallen!$B$8:$K$171,3,FALSE)*C$7,0)</f>
        <v>0</v>
      </c>
      <c r="D11">
        <f>_xlfn.IFNA(VLOOKUP($B11,Basisgetallen!$B$8:$K$171,4,FALSE)*D$7,0)</f>
        <v>0</v>
      </c>
      <c r="E11">
        <f>_xlfn.IFNA(VLOOKUP($B11,Basisgetallen!$B$8:$K$171,5,FALSE)*E$7,0)</f>
        <v>0</v>
      </c>
      <c r="F11">
        <f>_xlfn.IFNA(VLOOKUP($B11,Basisgetallen!$B$8:$K$171,6,FALSE),0)</f>
        <v>0</v>
      </c>
      <c r="G11">
        <f>_xlfn.IFNA(VLOOKUP($B11,Basisgetallen!$B$8:$K$171,7,FALSE),0)</f>
        <v>0</v>
      </c>
      <c r="H11">
        <f>_xlfn.IFNA(VLOOKUP($B11,Basisgetallen!$B$8:$K$171,8,FALSE),0)</f>
        <v>0</v>
      </c>
      <c r="I11">
        <f>_xlfn.IFNA(VLOOKUP($B11,Basisgetallen!$B$8:$K$171,9,FALSE),0)</f>
        <v>0</v>
      </c>
      <c r="J11" t="str">
        <f>_xlfn.IFNA(VLOOKUP($B11,Basisgetallen!$B$8:$K$171,10,FALSE),"geen opmerkingen")</f>
        <v>geen opmerkingen</v>
      </c>
    </row>
    <row r="12" spans="1:15">
      <c r="C12">
        <f>_xlfn.IFNA(VLOOKUP($B12,Basisgetallen!$B$8:$K$171,3,FALSE)*C$7,0)</f>
        <v>0</v>
      </c>
      <c r="D12">
        <f>_xlfn.IFNA(VLOOKUP($B12,Basisgetallen!$B$8:$K$171,4,FALSE)*D$7,0)</f>
        <v>0</v>
      </c>
      <c r="E12">
        <f>_xlfn.IFNA(VLOOKUP($B12,Basisgetallen!$B$8:$K$171,5,FALSE)*E$7,0)</f>
        <v>0</v>
      </c>
      <c r="F12">
        <f>_xlfn.IFNA(VLOOKUP($B12,Basisgetallen!$B$8:$K$171,6,FALSE),0)</f>
        <v>0</v>
      </c>
      <c r="G12">
        <f>_xlfn.IFNA(VLOOKUP($B12,Basisgetallen!$B$8:$K$171,7,FALSE),0)</f>
        <v>0</v>
      </c>
      <c r="H12">
        <f>_xlfn.IFNA(VLOOKUP($B12,Basisgetallen!$B$8:$K$171,8,FALSE),0)</f>
        <v>0</v>
      </c>
      <c r="I12">
        <f>_xlfn.IFNA(VLOOKUP($B12,Basisgetallen!$B$8:$K$171,9,FALSE),0)</f>
        <v>0</v>
      </c>
      <c r="J12" t="str">
        <f>_xlfn.IFNA(VLOOKUP($B12,Basisgetallen!$B$8:$K$171,10,FALSE),"geen opmerkingen")</f>
        <v>geen opmerkingen</v>
      </c>
    </row>
    <row r="13" spans="1:15">
      <c r="C13">
        <f>_xlfn.IFNA(VLOOKUP($B13,Basisgetallen!$B$8:$K$171,3,FALSE)*C$7,0)</f>
        <v>0</v>
      </c>
      <c r="D13">
        <f>_xlfn.IFNA(VLOOKUP($B13,Basisgetallen!$B$8:$K$171,4,FALSE)*D$7,0)</f>
        <v>0</v>
      </c>
      <c r="E13">
        <f>_xlfn.IFNA(VLOOKUP($B13,Basisgetallen!$B$8:$K$171,5,FALSE)*E$7,0)</f>
        <v>0</v>
      </c>
      <c r="F13">
        <f>_xlfn.IFNA(VLOOKUP($B13,Basisgetallen!$B$8:$K$171,6,FALSE),0)</f>
        <v>0</v>
      </c>
      <c r="G13">
        <f>_xlfn.IFNA(VLOOKUP($B13,Basisgetallen!$B$8:$K$171,7,FALSE),0)</f>
        <v>0</v>
      </c>
      <c r="H13">
        <f>_xlfn.IFNA(VLOOKUP($B13,Basisgetallen!$B$8:$K$171,8,FALSE),0)</f>
        <v>0</v>
      </c>
      <c r="I13">
        <f>_xlfn.IFNA(VLOOKUP($B13,Basisgetallen!$B$8:$K$171,9,FALSE),0)</f>
        <v>0</v>
      </c>
      <c r="J13" t="str">
        <f>_xlfn.IFNA(VLOOKUP($B13,Basisgetallen!$B$8:$K$171,10,FALSE),"geen opmerkingen")</f>
        <v>geen opmerkingen</v>
      </c>
    </row>
    <row r="14" spans="1:15">
      <c r="C14">
        <f>_xlfn.IFNA(VLOOKUP($B14,Basisgetallen!$B$8:$K$171,3,FALSE)*C$7,0)</f>
        <v>0</v>
      </c>
      <c r="D14">
        <f>_xlfn.IFNA(VLOOKUP($B14,Basisgetallen!$B$8:$K$171,4,FALSE)*D$7,0)</f>
        <v>0</v>
      </c>
      <c r="E14">
        <f>_xlfn.IFNA(VLOOKUP($B14,Basisgetallen!$B$8:$K$171,5,FALSE)*E$7,0)</f>
        <v>0</v>
      </c>
      <c r="F14">
        <f>_xlfn.IFNA(VLOOKUP($B14,Basisgetallen!$B$8:$K$171,6,FALSE),0)</f>
        <v>0</v>
      </c>
      <c r="G14">
        <f>_xlfn.IFNA(VLOOKUP($B14,Basisgetallen!$B$8:$K$171,7,FALSE),0)</f>
        <v>0</v>
      </c>
      <c r="H14">
        <f>_xlfn.IFNA(VLOOKUP($B14,Basisgetallen!$B$8:$K$171,8,FALSE),0)</f>
        <v>0</v>
      </c>
      <c r="I14">
        <f>_xlfn.IFNA(VLOOKUP($B14,Basisgetallen!$B$8:$K$171,9,FALSE),0)</f>
        <v>0</v>
      </c>
      <c r="J14" t="str">
        <f>_xlfn.IFNA(VLOOKUP($B14,Basisgetallen!$B$8:$K$171,10,FALSE),"geen opmerkingen")</f>
        <v>geen opmerkingen</v>
      </c>
    </row>
    <row r="15" spans="1:15">
      <c r="C15">
        <f>_xlfn.IFNA(VLOOKUP($B15,Basisgetallen!$B$8:$K$171,3,FALSE)*C$7,0)</f>
        <v>0</v>
      </c>
      <c r="D15">
        <f>_xlfn.IFNA(VLOOKUP($B15,Basisgetallen!$B$8:$K$171,4,FALSE)*D$7,0)</f>
        <v>0</v>
      </c>
      <c r="E15">
        <f>_xlfn.IFNA(VLOOKUP($B15,Basisgetallen!$B$8:$K$171,5,FALSE)*E$7,0)</f>
        <v>0</v>
      </c>
      <c r="F15">
        <f>_xlfn.IFNA(VLOOKUP($B15,Basisgetallen!$B$8:$K$171,6,FALSE),0)</f>
        <v>0</v>
      </c>
      <c r="G15">
        <f>_xlfn.IFNA(VLOOKUP($B15,Basisgetallen!$B$8:$K$171,7,FALSE),0)</f>
        <v>0</v>
      </c>
      <c r="H15">
        <f>_xlfn.IFNA(VLOOKUP($B15,Basisgetallen!$B$8:$K$171,8,FALSE),0)</f>
        <v>0</v>
      </c>
      <c r="I15">
        <f>_xlfn.IFNA(VLOOKUP($B15,Basisgetallen!$B$8:$K$171,9,FALSE),0)</f>
        <v>0</v>
      </c>
      <c r="J15" t="str">
        <f>_xlfn.IFNA(VLOOKUP($B15,Basisgetallen!$B$8:$K$171,10,FALSE),"geen opmerkingen")</f>
        <v>geen opmerkingen</v>
      </c>
    </row>
    <row r="16" spans="1:15">
      <c r="C16">
        <f>_xlfn.IFNA(VLOOKUP($B16,Basisgetallen!$B$8:$K$171,3,FALSE)*C$7,0)</f>
        <v>0</v>
      </c>
      <c r="D16">
        <f>_xlfn.IFNA(VLOOKUP($B16,Basisgetallen!$B$8:$K$171,4,FALSE)*D$7,0)</f>
        <v>0</v>
      </c>
      <c r="E16">
        <f>_xlfn.IFNA(VLOOKUP($B16,Basisgetallen!$B$8:$K$171,5,FALSE)*E$7,0)</f>
        <v>0</v>
      </c>
      <c r="F16">
        <f>_xlfn.IFNA(VLOOKUP($B16,Basisgetallen!$B$8:$K$171,6,FALSE),0)</f>
        <v>0</v>
      </c>
      <c r="G16">
        <f>_xlfn.IFNA(VLOOKUP($B16,Basisgetallen!$B$8:$K$171,7,FALSE),0)</f>
        <v>0</v>
      </c>
      <c r="H16">
        <f>_xlfn.IFNA(VLOOKUP($B16,Basisgetallen!$B$8:$K$171,8,FALSE),0)</f>
        <v>0</v>
      </c>
      <c r="I16">
        <f>_xlfn.IFNA(VLOOKUP($B16,Basisgetallen!$B$8:$K$171,9,FALSE),0)</f>
        <v>0</v>
      </c>
      <c r="J16" t="str">
        <f>_xlfn.IFNA(VLOOKUP($B16,Basisgetallen!$B$8:$K$171,10,FALSE),"geen opmerkingen")</f>
        <v>geen opmerkingen</v>
      </c>
    </row>
    <row r="17" spans="1:10">
      <c r="C17">
        <f>_xlfn.IFNA(VLOOKUP($B17,Basisgetallen!$B$8:$K$171,3,FALSE)*C$7,0)</f>
        <v>0</v>
      </c>
      <c r="D17">
        <f>_xlfn.IFNA(VLOOKUP($B17,Basisgetallen!$B$8:$K$171,4,FALSE)*D$7,0)</f>
        <v>0</v>
      </c>
      <c r="E17">
        <f>_xlfn.IFNA(VLOOKUP($B17,Basisgetallen!$B$8:$K$171,5,FALSE)*E$7,0)</f>
        <v>0</v>
      </c>
      <c r="F17">
        <f>_xlfn.IFNA(VLOOKUP($B17,Basisgetallen!$B$8:$K$171,6,FALSE),0)</f>
        <v>0</v>
      </c>
      <c r="G17">
        <f>_xlfn.IFNA(VLOOKUP($B17,Basisgetallen!$B$8:$K$171,7,FALSE),0)</f>
        <v>0</v>
      </c>
      <c r="H17">
        <f>_xlfn.IFNA(VLOOKUP($B17,Basisgetallen!$B$8:$K$171,8,FALSE),0)</f>
        <v>0</v>
      </c>
      <c r="I17">
        <f>_xlfn.IFNA(VLOOKUP($B17,Basisgetallen!$B$8:$K$171,9,FALSE),0)</f>
        <v>0</v>
      </c>
      <c r="J17" t="str">
        <f>_xlfn.IFNA(VLOOKUP($B17,Basisgetallen!$B$8:$K$171,10,FALSE),"geen opmerkingen")</f>
        <v>geen opmerkingen</v>
      </c>
    </row>
    <row r="18" spans="1:10">
      <c r="C18">
        <f>_xlfn.IFNA(VLOOKUP($B18,Basisgetallen!$B$8:$K$171,3,FALSE)*C$7,0)</f>
        <v>0</v>
      </c>
      <c r="D18">
        <f>_xlfn.IFNA(VLOOKUP($B18,Basisgetallen!$B$8:$K$171,4,FALSE)*D$7,0)</f>
        <v>0</v>
      </c>
      <c r="E18">
        <f>_xlfn.IFNA(VLOOKUP($B18,Basisgetallen!$B$8:$K$171,5,FALSE)*E$7,0)</f>
        <v>0</v>
      </c>
      <c r="F18">
        <f>_xlfn.IFNA(VLOOKUP($B18,Basisgetallen!$B$8:$K$171,6,FALSE),0)</f>
        <v>0</v>
      </c>
      <c r="G18">
        <f>_xlfn.IFNA(VLOOKUP($B18,Basisgetallen!$B$8:$K$171,7,FALSE),0)</f>
        <v>0</v>
      </c>
      <c r="H18">
        <f>_xlfn.IFNA(VLOOKUP($B18,Basisgetallen!$B$8:$K$171,8,FALSE),0)</f>
        <v>0</v>
      </c>
      <c r="I18">
        <f>_xlfn.IFNA(VLOOKUP($B18,Basisgetallen!$B$8:$K$171,9,FALSE),0)</f>
        <v>0</v>
      </c>
      <c r="J18" t="str">
        <f>_xlfn.IFNA(VLOOKUP($B18,Basisgetallen!$B$8:$K$171,10,FALSE),"geen opmerkingen")</f>
        <v>geen opmerkingen</v>
      </c>
    </row>
    <row r="19" spans="1:10">
      <c r="C19">
        <f>_xlfn.IFNA(VLOOKUP($B19,Basisgetallen!$B$8:$K$171,3,FALSE)*C$7,0)</f>
        <v>0</v>
      </c>
      <c r="D19">
        <f>_xlfn.IFNA(VLOOKUP($B19,Basisgetallen!$B$8:$K$171,4,FALSE)*D$7,0)</f>
        <v>0</v>
      </c>
      <c r="E19">
        <f>_xlfn.IFNA(VLOOKUP($B19,Basisgetallen!$B$8:$K$171,5,FALSE)*E$7,0)</f>
        <v>0</v>
      </c>
      <c r="F19">
        <f>_xlfn.IFNA(VLOOKUP($B19,Basisgetallen!$B$8:$K$171,6,FALSE),0)</f>
        <v>0</v>
      </c>
      <c r="G19">
        <f>_xlfn.IFNA(VLOOKUP($B19,Basisgetallen!$B$8:$K$171,7,FALSE),0)</f>
        <v>0</v>
      </c>
      <c r="H19">
        <f>_xlfn.IFNA(VLOOKUP($B19,Basisgetallen!$B$8:$K$171,8,FALSE),0)</f>
        <v>0</v>
      </c>
      <c r="I19">
        <f>_xlfn.IFNA(VLOOKUP($B19,Basisgetallen!$B$8:$K$171,9,FALSE),0)</f>
        <v>0</v>
      </c>
      <c r="J19" t="str">
        <f>_xlfn.IFNA(VLOOKUP($B19,Basisgetallen!$B$8:$K$171,10,FALSE),"geen opmerkingen")</f>
        <v>geen opmerkingen</v>
      </c>
    </row>
    <row r="20" spans="1:10">
      <c r="C20">
        <f>_xlfn.IFNA(VLOOKUP($B20,Basisgetallen!$B$8:$K$171,3,FALSE)*C$7,0)</f>
        <v>0</v>
      </c>
      <c r="D20">
        <f>_xlfn.IFNA(VLOOKUP($B20,Basisgetallen!$B$8:$K$171,4,FALSE)*D$7,0)</f>
        <v>0</v>
      </c>
      <c r="E20">
        <f>_xlfn.IFNA(VLOOKUP($B20,Basisgetallen!$B$8:$K$171,5,FALSE)*E$7,0)</f>
        <v>0</v>
      </c>
      <c r="F20">
        <f>_xlfn.IFNA(VLOOKUP($B20,Basisgetallen!$B$8:$K$171,6,FALSE),0)</f>
        <v>0</v>
      </c>
      <c r="G20">
        <f>_xlfn.IFNA(VLOOKUP($B20,Basisgetallen!$B$8:$K$171,7,FALSE),0)</f>
        <v>0</v>
      </c>
      <c r="H20">
        <f>_xlfn.IFNA(VLOOKUP($B20,Basisgetallen!$B$8:$K$171,8,FALSE),0)</f>
        <v>0</v>
      </c>
      <c r="I20">
        <f>_xlfn.IFNA(VLOOKUP($B20,Basisgetallen!$B$8:$K$171,9,FALSE),0)</f>
        <v>0</v>
      </c>
      <c r="J20" t="str">
        <f>_xlfn.IFNA(VLOOKUP($B20,Basisgetallen!$B$8:$K$171,10,FALSE),"geen opmerkingen")</f>
        <v>geen opmerkingen</v>
      </c>
    </row>
    <row r="21" spans="1:10">
      <c r="C21">
        <f>_xlfn.IFNA(VLOOKUP($B21,Basisgetallen!$B$8:$K$171,3,FALSE)*C$7,0)</f>
        <v>0</v>
      </c>
      <c r="D21">
        <f>_xlfn.IFNA(VLOOKUP($B21,Basisgetallen!$B$8:$K$171,4,FALSE)*D$7,0)</f>
        <v>0</v>
      </c>
      <c r="E21">
        <f>_xlfn.IFNA(VLOOKUP($B21,Basisgetallen!$B$8:$K$171,5,FALSE)*E$7,0)</f>
        <v>0</v>
      </c>
      <c r="F21">
        <f>_xlfn.IFNA(VLOOKUP($B21,Basisgetallen!$B$8:$K$171,6,FALSE),0)</f>
        <v>0</v>
      </c>
      <c r="G21">
        <f>_xlfn.IFNA(VLOOKUP($B21,Basisgetallen!$B$8:$K$171,7,FALSE),0)</f>
        <v>0</v>
      </c>
      <c r="H21">
        <f>_xlfn.IFNA(VLOOKUP($B21,Basisgetallen!$B$8:$K$171,8,FALSE),0)</f>
        <v>0</v>
      </c>
      <c r="I21">
        <f>_xlfn.IFNA(VLOOKUP($B21,Basisgetallen!$B$8:$K$171,9,FALSE),0)</f>
        <v>0</v>
      </c>
      <c r="J21" t="str">
        <f>_xlfn.IFNA(VLOOKUP($B21,Basisgetallen!$B$8:$K$171,10,FALSE),"geen opmerkingen")</f>
        <v>geen opmerkingen</v>
      </c>
    </row>
    <row r="22" spans="1:10">
      <c r="C22">
        <f>_xlfn.IFNA(VLOOKUP($B22,Basisgetallen!$B$8:$K$171,3,FALSE)*C$7,0)</f>
        <v>0</v>
      </c>
      <c r="D22">
        <f>_xlfn.IFNA(VLOOKUP($B22,Basisgetallen!$B$8:$K$171,4,FALSE)*D$7,0)</f>
        <v>0</v>
      </c>
      <c r="E22">
        <f>_xlfn.IFNA(VLOOKUP($B22,Basisgetallen!$B$8:$K$171,5,FALSE)*E$7,0)</f>
        <v>0</v>
      </c>
      <c r="F22">
        <f>_xlfn.IFNA(VLOOKUP($B22,Basisgetallen!$B$8:$K$171,6,FALSE),0)</f>
        <v>0</v>
      </c>
      <c r="G22">
        <f>_xlfn.IFNA(VLOOKUP($B22,Basisgetallen!$B$8:$K$171,7,FALSE),0)</f>
        <v>0</v>
      </c>
      <c r="H22">
        <f>_xlfn.IFNA(VLOOKUP($B22,Basisgetallen!$B$8:$K$171,8,FALSE),0)</f>
        <v>0</v>
      </c>
      <c r="I22">
        <f>_xlfn.IFNA(VLOOKUP($B22,Basisgetallen!$B$8:$K$171,9,FALSE),0)</f>
        <v>0</v>
      </c>
      <c r="J22" t="str">
        <f>_xlfn.IFNA(VLOOKUP($B22,Basisgetallen!$B$8:$K$171,10,FALSE),"geen opmerkingen")</f>
        <v>geen opmerkingen</v>
      </c>
    </row>
    <row r="23" spans="1:10">
      <c r="C23">
        <f>_xlfn.IFNA(VLOOKUP($B23,Basisgetallen!$B$8:$K$171,3,FALSE)*C$7,0)</f>
        <v>0</v>
      </c>
      <c r="D23">
        <f>_xlfn.IFNA(VLOOKUP($B23,Basisgetallen!$B$8:$K$171,4,FALSE)*D$7,0)</f>
        <v>0</v>
      </c>
      <c r="E23">
        <f>_xlfn.IFNA(VLOOKUP($B23,Basisgetallen!$B$8:$K$171,5,FALSE)*E$7,0)</f>
        <v>0</v>
      </c>
      <c r="F23">
        <f>_xlfn.IFNA(VLOOKUP($B23,Basisgetallen!$B$8:$K$171,6,FALSE),0)</f>
        <v>0</v>
      </c>
      <c r="G23">
        <f>_xlfn.IFNA(VLOOKUP($B23,Basisgetallen!$B$8:$K$171,7,FALSE),0)</f>
        <v>0</v>
      </c>
      <c r="H23">
        <f>_xlfn.IFNA(VLOOKUP($B23,Basisgetallen!$B$8:$K$171,8,FALSE),0)</f>
        <v>0</v>
      </c>
      <c r="I23">
        <f>_xlfn.IFNA(VLOOKUP($B23,Basisgetallen!$B$8:$K$171,9,FALSE),0)</f>
        <v>0</v>
      </c>
      <c r="J23" t="str">
        <f>_xlfn.IFNA(VLOOKUP($B23,Basisgetallen!$B$8:$K$171,10,FALSE),"geen opmerkingen")</f>
        <v>geen opmerkingen</v>
      </c>
    </row>
    <row r="24" spans="1:10">
      <c r="C24">
        <f>_xlfn.IFNA(VLOOKUP($B24,Basisgetallen!$B$8:$K$171,3,FALSE)*C$7,0)</f>
        <v>0</v>
      </c>
      <c r="D24">
        <f>_xlfn.IFNA(VLOOKUP($B24,Basisgetallen!$B$8:$K$171,4,FALSE)*D$7,0)</f>
        <v>0</v>
      </c>
      <c r="E24">
        <f>_xlfn.IFNA(VLOOKUP($B24,Basisgetallen!$B$8:$K$171,5,FALSE)*E$7,0)</f>
        <v>0</v>
      </c>
      <c r="F24">
        <f>_xlfn.IFNA(VLOOKUP($B24,Basisgetallen!$B$8:$K$171,6,FALSE),0)</f>
        <v>0</v>
      </c>
      <c r="G24">
        <f>_xlfn.IFNA(VLOOKUP($B24,Basisgetallen!$B$8:$K$171,7,FALSE),0)</f>
        <v>0</v>
      </c>
      <c r="H24">
        <f>_xlfn.IFNA(VLOOKUP($B24,Basisgetallen!$B$8:$K$171,8,FALSE),0)</f>
        <v>0</v>
      </c>
      <c r="I24">
        <f>_xlfn.IFNA(VLOOKUP($B24,Basisgetallen!$B$8:$K$171,9,FALSE),0)</f>
        <v>0</v>
      </c>
      <c r="J24" t="str">
        <f>_xlfn.IFNA(VLOOKUP($B24,Basisgetallen!$B$8:$K$171,10,FALSE),"geen opmerkingen")</f>
        <v>geen opmerkingen</v>
      </c>
    </row>
    <row r="25" spans="1:10">
      <c r="C25">
        <f>_xlfn.IFNA(VLOOKUP($B25,Basisgetallen!$B$8:$K$171,3,FALSE)*C$7,0)</f>
        <v>0</v>
      </c>
      <c r="D25">
        <f>_xlfn.IFNA(VLOOKUP($B25,Basisgetallen!$B$8:$K$171,4,FALSE)*D$7,0)</f>
        <v>0</v>
      </c>
      <c r="E25">
        <f>_xlfn.IFNA(VLOOKUP($B25,Basisgetallen!$B$8:$K$171,5,FALSE)*E$7,0)</f>
        <v>0</v>
      </c>
      <c r="F25">
        <f>_xlfn.IFNA(VLOOKUP($B25,Basisgetallen!$B$8:$K$171,6,FALSE),0)</f>
        <v>0</v>
      </c>
      <c r="G25">
        <f>_xlfn.IFNA(VLOOKUP($B25,Basisgetallen!$B$8:$K$171,7,FALSE),0)</f>
        <v>0</v>
      </c>
      <c r="H25">
        <f>_xlfn.IFNA(VLOOKUP($B25,Basisgetallen!$B$8:$K$171,8,FALSE),0)</f>
        <v>0</v>
      </c>
      <c r="I25">
        <f>_xlfn.IFNA(VLOOKUP($B25,Basisgetallen!$B$8:$K$171,9,FALSE),0)</f>
        <v>0</v>
      </c>
      <c r="J25" t="str">
        <f>_xlfn.IFNA(VLOOKUP($B25,Basisgetallen!$B$8:$K$171,10,FALSE),"geen opmerkingen")</f>
        <v>geen opmerkingen</v>
      </c>
    </row>
    <row r="26" spans="1:10" ht="27.75" thickBot="1">
      <c r="A26" s="167" t="s">
        <v>6</v>
      </c>
      <c r="C26">
        <f>_xlfn.IFNA(VLOOKUP($B26,Basisgetallen!$B$8:$K$171,3,FALSE)*C$7,0)</f>
        <v>0</v>
      </c>
      <c r="D26">
        <f>_xlfn.IFNA(VLOOKUP($B26,Basisgetallen!$B$8:$K$171,4,FALSE)*D$7,0)</f>
        <v>0</v>
      </c>
      <c r="E26">
        <f>_xlfn.IFNA(VLOOKUP($B26,Basisgetallen!$B$8:$K$171,5,FALSE)*E$7,0)</f>
        <v>0</v>
      </c>
      <c r="F26">
        <f>_xlfn.IFNA(VLOOKUP($B26,Basisgetallen!$B$8:$K$171,6,FALSE),0)</f>
        <v>0</v>
      </c>
      <c r="G26">
        <f>_xlfn.IFNA(VLOOKUP($B26,Basisgetallen!$B$8:$K$171,7,FALSE),0)</f>
        <v>0</v>
      </c>
      <c r="H26">
        <f>_xlfn.IFNA(VLOOKUP($B26,Basisgetallen!$B$8:$K$171,8,FALSE),0)</f>
        <v>0</v>
      </c>
      <c r="I26">
        <f>_xlfn.IFNA(VLOOKUP($B26,Basisgetallen!$B$8:$K$171,9,FALSE),0)</f>
        <v>0</v>
      </c>
      <c r="J26" t="str">
        <f>_xlfn.IFNA(VLOOKUP($B26,Basisgetallen!$B$8:$K$171,10,FALSE),"geen opmerkingen")</f>
        <v>geen opmerkingen</v>
      </c>
    </row>
    <row r="27" spans="1:10" ht="15.75" thickTop="1">
      <c r="B27" t="str" cm="1">
        <f t="array" ref="B27:B35">(_xlfn.UNIQUE(_xlfn._xlws.FILTER(Basisgetallen!B21:B56,Basisgetallen!B21:B56&lt;&gt;"")))</f>
        <v>Opvolgen verkaveling Borgt</v>
      </c>
      <c r="C27">
        <f>_xlfn.IFNA(VLOOKUP($B27,Basisgetallen!$B$8:$K$171,3,FALSE)*C$7,0)</f>
        <v>4812.5</v>
      </c>
      <c r="D27">
        <f>_xlfn.IFNA(VLOOKUP($B27,Basisgetallen!$B$8:$K$171,4,FALSE)*D$7,0)</f>
        <v>375</v>
      </c>
      <c r="E27">
        <f>_xlfn.IFNA(VLOOKUP($B27,Basisgetallen!$B$8:$K$171,5,FALSE)*E$7,0)</f>
        <v>1218.75</v>
      </c>
      <c r="F27">
        <f>_xlfn.IFNA(VLOOKUP($B27,Basisgetallen!$B$8:$K$171,6,FALSE),0)</f>
        <v>5000</v>
      </c>
      <c r="G27">
        <f>_xlfn.IFNA(VLOOKUP($B27,Basisgetallen!$B$8:$K$171,7,FALSE),0)</f>
        <v>1</v>
      </c>
      <c r="H27">
        <f>_xlfn.IFNA(VLOOKUP($B27,Basisgetallen!$B$8:$K$171,8,FALSE),0)</f>
        <v>0</v>
      </c>
      <c r="I27">
        <f>_xlfn.IFNA(VLOOKUP($B27,Basisgetallen!$B$8:$K$171,9,FALSE),0)</f>
        <v>0</v>
      </c>
      <c r="J27" t="str">
        <f>_xlfn.IFNA(VLOOKUP($B27,Basisgetallen!$B$8:$K$171,10,FALSE),"geen opmerkingen")</f>
        <v>Tijd voorzien om de loop van het dossier en de communicatie met de ontwikkelaar op te volgen. We voorzien hier ook dat de gemeenten een coördinerende rol opneemt om informatie van Providentia, de school, sporthal, … verzamelt.</v>
      </c>
    </row>
    <row r="28" spans="1:10">
      <c r="B28" t="str">
        <v>Particpatie in de haalbaarheidstudie</v>
      </c>
      <c r="C28">
        <f>_xlfn.IFNA(VLOOKUP($B28,Basisgetallen!$B$8:$K$171,3,FALSE)*C$7,0)</f>
        <v>4812.5</v>
      </c>
      <c r="D28">
        <f>_xlfn.IFNA(VLOOKUP($B28,Basisgetallen!$B$8:$K$171,4,FALSE)*D$7,0)</f>
        <v>0</v>
      </c>
      <c r="E28">
        <f>_xlfn.IFNA(VLOOKUP($B28,Basisgetallen!$B$8:$K$171,5,FALSE)*E$7,0)</f>
        <v>0</v>
      </c>
      <c r="F28">
        <f>_xlfn.IFNA(VLOOKUP($B28,Basisgetallen!$B$8:$K$171,6,FALSE),0)</f>
        <v>7500</v>
      </c>
      <c r="G28">
        <f>_xlfn.IFNA(VLOOKUP($B28,Basisgetallen!$B$8:$K$171,7,FALSE),0)</f>
        <v>1</v>
      </c>
      <c r="H28">
        <f>_xlfn.IFNA(VLOOKUP($B28,Basisgetallen!$B$8:$K$171,8,FALSE),0)</f>
        <v>0</v>
      </c>
      <c r="I28">
        <f>_xlfn.IFNA(VLOOKUP($B28,Basisgetallen!$B$8:$K$171,9,FALSE),0)</f>
        <v>0</v>
      </c>
      <c r="J28" t="str">
        <f>_xlfn.IFNA(VLOOKUP($B28,Basisgetallen!$B$8:$K$171,10,FALSE),"geen opmerkingen")</f>
        <v xml:space="preserve">Als er een studie naar een warmtenet komt aan Borgt, zal de gemeente daar een aandeel in hebben voor de gebouwen waar zij eigenaar van is. Er is nog geen zicht of en hoe de sociale woonmaatschappij zou kunnen participeren. </v>
      </c>
    </row>
    <row r="29" spans="1:10">
      <c r="B29" t="str">
        <v>Ondersteuning bij het sluiten van een intentieovereenkomst</v>
      </c>
      <c r="C29">
        <f>_xlfn.IFNA(VLOOKUP($B29,Basisgetallen!$B$8:$K$171,3,FALSE)*C$7,0)</f>
        <v>2625</v>
      </c>
      <c r="D29">
        <f>_xlfn.IFNA(VLOOKUP($B29,Basisgetallen!$B$8:$K$171,4,FALSE)*D$7,0)</f>
        <v>1875</v>
      </c>
      <c r="E29">
        <f>_xlfn.IFNA(VLOOKUP($B29,Basisgetallen!$B$8:$K$171,5,FALSE)*E$7,0)</f>
        <v>406.25</v>
      </c>
      <c r="F29">
        <f>_xlfn.IFNA(VLOOKUP($B29,Basisgetallen!$B$8:$K$171,6,FALSE),0)</f>
        <v>7500</v>
      </c>
      <c r="G29">
        <f>_xlfn.IFNA(VLOOKUP($B29,Basisgetallen!$B$8:$K$171,7,FALSE),0)</f>
        <v>1</v>
      </c>
      <c r="H29">
        <f>_xlfn.IFNA(VLOOKUP($B29,Basisgetallen!$B$8:$K$171,8,FALSE),0)</f>
        <v>0</v>
      </c>
      <c r="I29">
        <f>_xlfn.IFNA(VLOOKUP($B29,Basisgetallen!$B$8:$K$171,9,FALSE),0)</f>
        <v>0</v>
      </c>
      <c r="J29" t="str">
        <f>_xlfn.IFNA(VLOOKUP($B29,Basisgetallen!$B$8:$K$171,10,FALSE),"geen opmerkingen")</f>
        <v>Participatie in de externe begeleiding voor het sluiten van een intentieovereenkomst. Voorzien is het volgen van de vergaderingen, voorbereiden van het standpunt van Grimbergen, terugkoppeling met CBS</v>
      </c>
    </row>
    <row r="30" spans="1:10">
      <c r="B30" t="str">
        <v>Opvolgen ontwerpplannen</v>
      </c>
      <c r="C30">
        <f>_xlfn.IFNA(VLOOKUP($B30,Basisgetallen!$B$8:$K$171,3,FALSE)*C$7,0)</f>
        <v>875</v>
      </c>
      <c r="D30">
        <f>_xlfn.IFNA(VLOOKUP($B30,Basisgetallen!$B$8:$K$171,4,FALSE)*D$7,0)</f>
        <v>0</v>
      </c>
      <c r="E30">
        <f>_xlfn.IFNA(VLOOKUP($B30,Basisgetallen!$B$8:$K$171,5,FALSE)*E$7,0)</f>
        <v>2031.25</v>
      </c>
      <c r="F30">
        <f>_xlfn.IFNA(VLOOKUP($B30,Basisgetallen!$B$8:$K$171,6,FALSE),0)</f>
        <v>5000</v>
      </c>
      <c r="G30">
        <f>_xlfn.IFNA(VLOOKUP($B30,Basisgetallen!$B$8:$K$171,7,FALSE),0)</f>
        <v>0.5</v>
      </c>
      <c r="H30">
        <f>_xlfn.IFNA(VLOOKUP($B30,Basisgetallen!$B$8:$K$171,8,FALSE),0)</f>
        <v>0</v>
      </c>
      <c r="I30">
        <f>_xlfn.IFNA(VLOOKUP($B30,Basisgetallen!$B$8:$K$171,9,FALSE),0)</f>
        <v>0</v>
      </c>
      <c r="J30" t="str">
        <f>_xlfn.IFNA(VLOOKUP($B30,Basisgetallen!$B$8:$K$171,10,FALSE),"geen opmerkingen")</f>
        <v>Opvolging van plannen voor interactie met openbaar domein, erfdienstbaarheden, aanpassingen openbaar domein, ….</v>
      </c>
    </row>
    <row r="31" spans="1:10">
      <c r="B31" t="str">
        <v>Opvolgen nieuwe verkavelingen, inbreidingen en andere grote bouwdossiers [jaarkost]</v>
      </c>
      <c r="C31">
        <f>_xlfn.IFNA(VLOOKUP($B31,Basisgetallen!$B$8:$K$171,3,FALSE)*C$7,0)</f>
        <v>1750</v>
      </c>
      <c r="D31">
        <f>_xlfn.IFNA(VLOOKUP($B31,Basisgetallen!$B$8:$K$171,4,FALSE)*D$7,0)</f>
        <v>1500</v>
      </c>
      <c r="E31">
        <f>_xlfn.IFNA(VLOOKUP($B31,Basisgetallen!$B$8:$K$171,5,FALSE)*E$7,0)</f>
        <v>0</v>
      </c>
      <c r="F31">
        <f>_xlfn.IFNA(VLOOKUP($B31,Basisgetallen!$B$8:$K$171,6,FALSE),0)</f>
        <v>15000</v>
      </c>
      <c r="G31">
        <f>_xlfn.IFNA(VLOOKUP($B31,Basisgetallen!$B$8:$K$171,7,FALSE),0)</f>
        <v>0.25</v>
      </c>
      <c r="H31">
        <f>_xlfn.IFNA(VLOOKUP($B31,Basisgetallen!$B$8:$K$171,8,FALSE),0)</f>
        <v>0</v>
      </c>
      <c r="I31">
        <f>_xlfn.IFNA(VLOOKUP($B31,Basisgetallen!$B$8:$K$171,9,FALSE),0)</f>
        <v>0</v>
      </c>
      <c r="J31" t="str">
        <f>_xlfn.IFNA(VLOOKUP($B31,Basisgetallen!$B$8:$K$171,10,FALSE),"geen opmerkingen")</f>
        <v>Screening op warmtepotentiëel van nieuwe grote projecten. Nagaan of er koppelkansen zijn met eigen patrimonium, eventueel intergemeentelijk overleg opzetten, bij kansrijke clusters nauwer opvolgen. 3 nieuwe doessiers per jaar, 1 kansrijk dossier.</v>
      </c>
    </row>
    <row r="32" spans="1:10">
      <c r="B32" t="str">
        <v>Bedrijventerreinen ondersteunen [opstartkost, later te evalueren]</v>
      </c>
      <c r="C32">
        <f>_xlfn.IFNA(VLOOKUP($B32,Basisgetallen!$B$8:$K$171,3,FALSE)*C$7,0)</f>
        <v>3062.5</v>
      </c>
      <c r="D32">
        <f>_xlfn.IFNA(VLOOKUP($B32,Basisgetallen!$B$8:$K$171,4,FALSE)*D$7,0)</f>
        <v>1500</v>
      </c>
      <c r="E32">
        <f>_xlfn.IFNA(VLOOKUP($B32,Basisgetallen!$B$8:$K$171,5,FALSE)*E$7,0)</f>
        <v>0</v>
      </c>
      <c r="F32">
        <f>_xlfn.IFNA(VLOOKUP($B32,Basisgetallen!$B$8:$K$171,6,FALSE),0)</f>
        <v>15000</v>
      </c>
      <c r="G32">
        <f>_xlfn.IFNA(VLOOKUP($B32,Basisgetallen!$B$8:$K$171,7,FALSE),0)</f>
        <v>1</v>
      </c>
      <c r="H32">
        <f>_xlfn.IFNA(VLOOKUP($B32,Basisgetallen!$B$8:$K$171,8,FALSE),0)</f>
        <v>0</v>
      </c>
      <c r="I32">
        <f>_xlfn.IFNA(VLOOKUP($B32,Basisgetallen!$B$8:$K$171,9,FALSE),0)</f>
        <v>0</v>
      </c>
      <c r="J32" t="str">
        <f>_xlfn.IFNA(VLOOKUP($B32,Basisgetallen!$B$8:$K$171,10,FALSE),"geen opmerkingen")</f>
        <v>Bedrijventerreinwerking opvolgen vanuit de discipliine warmte: opstartfase ondersteunen, één samenkomst rond warmteproductie/uitwisseling voorzien. (budget is slechts een onderdeel van de puzzel, opstartkost bedrijventerrein management is afhankelijk van de gewenste beschikbaarheid parkmanager; grootte orde € 50 000 voor 2 jaar aan 30-40% beschikbaarheid)</v>
      </c>
    </row>
    <row r="33" spans="2:10">
      <c r="B33" t="str">
        <v>Afstemming ruimtelijke plannen
[per 1 planningsproces]</v>
      </c>
      <c r="C33">
        <f>_xlfn.IFNA(VLOOKUP($B33,Basisgetallen!$B$8:$K$171,3,FALSE)*C$7,0)</f>
        <v>4375</v>
      </c>
      <c r="D33">
        <f>_xlfn.IFNA(VLOOKUP($B33,Basisgetallen!$B$8:$K$171,4,FALSE)*D$7,0)</f>
        <v>750</v>
      </c>
      <c r="E33">
        <f>_xlfn.IFNA(VLOOKUP($B33,Basisgetallen!$B$8:$K$171,5,FALSE)*E$7,0)</f>
        <v>0</v>
      </c>
      <c r="F33">
        <f>_xlfn.IFNA(VLOOKUP($B33,Basisgetallen!$B$8:$K$171,6,FALSE),0)</f>
        <v>10000</v>
      </c>
      <c r="G33">
        <f>_xlfn.IFNA(VLOOKUP($B33,Basisgetallen!$B$8:$K$171,7,FALSE),0)</f>
        <v>0.4</v>
      </c>
      <c r="H33">
        <f>_xlfn.IFNA(VLOOKUP($B33,Basisgetallen!$B$8:$K$171,8,FALSE),0)</f>
        <v>0</v>
      </c>
      <c r="I33">
        <f>_xlfn.IFNA(VLOOKUP($B33,Basisgetallen!$B$8:$K$171,9,FALSE),0)</f>
        <v>0</v>
      </c>
      <c r="J33" t="str">
        <f>_xlfn.IFNA(VLOOKUP($B33,Basisgetallen!$B$8:$K$171,10,FALSE),"geen opmerkingen")</f>
        <v>Bijvoorbeeld het opvolgen van RUPS of beleidsplannen en masterplannen zowel lokaal als op Provinciaal niveau</v>
      </c>
    </row>
    <row r="34" spans="2:10">
      <c r="B34" t="str">
        <v>Eigen vastgoed aansluiten
[per 1 publiek gebouw]</v>
      </c>
      <c r="C34">
        <f>_xlfn.IFNA(VLOOKUP($B34,Basisgetallen!$B$8:$K$171,3,FALSE)*C$7,0)</f>
        <v>875</v>
      </c>
      <c r="D34">
        <f>_xlfn.IFNA(VLOOKUP($B34,Basisgetallen!$B$8:$K$171,4,FALSE)*D$7,0)</f>
        <v>750</v>
      </c>
      <c r="E34">
        <f>_xlfn.IFNA(VLOOKUP($B34,Basisgetallen!$B$8:$K$171,5,FALSE)*E$7,0)</f>
        <v>812.5</v>
      </c>
      <c r="F34">
        <f>_xlfn.IFNA(VLOOKUP($B34,Basisgetallen!$B$8:$K$171,6,FALSE),0)</f>
        <v>7500</v>
      </c>
      <c r="G34">
        <f>_xlfn.IFNA(VLOOKUP($B34,Basisgetallen!$B$8:$K$171,7,FALSE),0)</f>
        <v>0.1</v>
      </c>
      <c r="H34">
        <f>_xlfn.IFNA(VLOOKUP($B34,Basisgetallen!$B$8:$K$171,8,FALSE),0)</f>
        <v>0</v>
      </c>
      <c r="I34">
        <f>_xlfn.IFNA(VLOOKUP($B34,Basisgetallen!$B$8:$K$171,9,FALSE),0)</f>
        <v>0</v>
      </c>
      <c r="J34" t="str">
        <f>_xlfn.IFNA(VLOOKUP($B34,Basisgetallen!$B$8:$K$171,10,FALSE),"geen opmerkingen")</f>
        <v>Kost voor het screenen van gebouwen waar gewerkt zal worden, opvolgen van ontwerpkeuzes.</v>
      </c>
    </row>
    <row r="35" spans="2:10">
      <c r="B35" t="str">
        <v>reserve</v>
      </c>
      <c r="C35">
        <f>_xlfn.IFNA(VLOOKUP($B35,Basisgetallen!$B$8:$K$171,3,FALSE)*C$7,0)</f>
        <v>0</v>
      </c>
      <c r="D35">
        <f>_xlfn.IFNA(VLOOKUP($B35,Basisgetallen!$B$8:$K$171,4,FALSE)*D$7,0)</f>
        <v>0</v>
      </c>
      <c r="E35">
        <f>_xlfn.IFNA(VLOOKUP($B35,Basisgetallen!$B$8:$K$171,5,FALSE)*E$7,0)</f>
        <v>0</v>
      </c>
      <c r="F35">
        <f>_xlfn.IFNA(VLOOKUP($B35,Basisgetallen!$B$8:$K$171,6,FALSE),0)</f>
        <v>0</v>
      </c>
      <c r="G35">
        <f>_xlfn.IFNA(VLOOKUP($B35,Basisgetallen!$B$8:$K$171,7,FALSE),0)</f>
        <v>1</v>
      </c>
      <c r="H35">
        <f>_xlfn.IFNA(VLOOKUP($B35,Basisgetallen!$B$8:$K$171,8,FALSE),0)</f>
        <v>0</v>
      </c>
      <c r="I35">
        <f>_xlfn.IFNA(VLOOKUP($B35,Basisgetallen!$B$8:$K$171,9,FALSE),0)</f>
        <v>0</v>
      </c>
      <c r="J35">
        <f>_xlfn.IFNA(VLOOKUP($B35,Basisgetallen!$B$8:$K$171,10,FALSE),"geen opmerkingen")</f>
        <v>0</v>
      </c>
    </row>
    <row r="36" spans="2:10">
      <c r="C36">
        <f>_xlfn.IFNA(VLOOKUP($B36,Basisgetallen!$B$8:$K$171,3,FALSE)*C$7,0)</f>
        <v>0</v>
      </c>
      <c r="D36">
        <f>_xlfn.IFNA(VLOOKUP($B36,Basisgetallen!$B$8:$K$171,4,FALSE)*D$7,0)</f>
        <v>0</v>
      </c>
      <c r="E36">
        <f>_xlfn.IFNA(VLOOKUP($B36,Basisgetallen!$B$8:$K$171,5,FALSE)*E$7,0)</f>
        <v>0</v>
      </c>
      <c r="F36">
        <f>_xlfn.IFNA(VLOOKUP($B36,Basisgetallen!$B$8:$K$171,6,FALSE),0)</f>
        <v>0</v>
      </c>
      <c r="G36">
        <f>_xlfn.IFNA(VLOOKUP($B36,Basisgetallen!$B$8:$K$171,7,FALSE),0)</f>
        <v>0</v>
      </c>
      <c r="H36">
        <f>_xlfn.IFNA(VLOOKUP($B36,Basisgetallen!$B$8:$K$171,8,FALSE),0)</f>
        <v>0</v>
      </c>
      <c r="I36">
        <f>_xlfn.IFNA(VLOOKUP($B36,Basisgetallen!$B$8:$K$171,9,FALSE),0)</f>
        <v>0</v>
      </c>
      <c r="J36" t="str">
        <f>_xlfn.IFNA(VLOOKUP($B36,Basisgetallen!$B$8:$K$171,10,FALSE),"geen opmerkingen")</f>
        <v>geen opmerkingen</v>
      </c>
    </row>
    <row r="37" spans="2:10">
      <c r="C37">
        <f>_xlfn.IFNA(VLOOKUP($B37,Basisgetallen!$B$8:$K$171,3,FALSE)*C$7,0)</f>
        <v>0</v>
      </c>
      <c r="D37">
        <f>_xlfn.IFNA(VLOOKUP($B37,Basisgetallen!$B$8:$K$171,4,FALSE)*D$7,0)</f>
        <v>0</v>
      </c>
      <c r="E37">
        <f>_xlfn.IFNA(VLOOKUP($B37,Basisgetallen!$B$8:$K$171,5,FALSE)*E$7,0)</f>
        <v>0</v>
      </c>
      <c r="F37">
        <f>_xlfn.IFNA(VLOOKUP($B37,Basisgetallen!$B$8:$K$171,6,FALSE),0)</f>
        <v>0</v>
      </c>
      <c r="G37">
        <f>_xlfn.IFNA(VLOOKUP($B37,Basisgetallen!$B$8:$K$171,7,FALSE),0)</f>
        <v>0</v>
      </c>
      <c r="H37">
        <f>_xlfn.IFNA(VLOOKUP($B37,Basisgetallen!$B$8:$K$171,8,FALSE),0)</f>
        <v>0</v>
      </c>
      <c r="I37">
        <f>_xlfn.IFNA(VLOOKUP($B37,Basisgetallen!$B$8:$K$171,9,FALSE),0)</f>
        <v>0</v>
      </c>
      <c r="J37" t="str">
        <f>_xlfn.IFNA(VLOOKUP($B37,Basisgetallen!$B$8:$K$171,10,FALSE),"geen opmerkingen")</f>
        <v>geen opmerkingen</v>
      </c>
    </row>
    <row r="38" spans="2:10">
      <c r="C38">
        <f>_xlfn.IFNA(VLOOKUP($B38,Basisgetallen!$B$8:$K$171,3,FALSE)*C$7,0)</f>
        <v>0</v>
      </c>
      <c r="D38">
        <f>_xlfn.IFNA(VLOOKUP($B38,Basisgetallen!$B$8:$K$171,4,FALSE)*D$7,0)</f>
        <v>0</v>
      </c>
      <c r="E38">
        <f>_xlfn.IFNA(VLOOKUP($B38,Basisgetallen!$B$8:$K$171,5,FALSE)*E$7,0)</f>
        <v>0</v>
      </c>
      <c r="F38">
        <f>_xlfn.IFNA(VLOOKUP($B38,Basisgetallen!$B$8:$K$171,6,FALSE),0)</f>
        <v>0</v>
      </c>
      <c r="G38">
        <f>_xlfn.IFNA(VLOOKUP($B38,Basisgetallen!$B$8:$K$171,7,FALSE),0)</f>
        <v>0</v>
      </c>
      <c r="H38">
        <f>_xlfn.IFNA(VLOOKUP($B38,Basisgetallen!$B$8:$K$171,8,FALSE),0)</f>
        <v>0</v>
      </c>
      <c r="I38">
        <f>_xlfn.IFNA(VLOOKUP($B38,Basisgetallen!$B$8:$K$171,9,FALSE),0)</f>
        <v>0</v>
      </c>
      <c r="J38" t="str">
        <f>_xlfn.IFNA(VLOOKUP($B38,Basisgetallen!$B$8:$K$171,10,FALSE),"geen opmerkingen")</f>
        <v>geen opmerkingen</v>
      </c>
    </row>
    <row r="39" spans="2:10">
      <c r="C39">
        <f>_xlfn.IFNA(VLOOKUP($B39,Basisgetallen!$B$8:$K$171,3,FALSE)*C$7,0)</f>
        <v>0</v>
      </c>
      <c r="D39">
        <f>_xlfn.IFNA(VLOOKUP($B39,Basisgetallen!$B$8:$K$171,4,FALSE)*D$7,0)</f>
        <v>0</v>
      </c>
      <c r="E39">
        <f>_xlfn.IFNA(VLOOKUP($B39,Basisgetallen!$B$8:$K$171,5,FALSE)*E$7,0)</f>
        <v>0</v>
      </c>
      <c r="F39">
        <f>_xlfn.IFNA(VLOOKUP($B39,Basisgetallen!$B$8:$K$171,6,FALSE),0)</f>
        <v>0</v>
      </c>
      <c r="G39">
        <f>_xlfn.IFNA(VLOOKUP($B39,Basisgetallen!$B$8:$K$171,7,FALSE),0)</f>
        <v>0</v>
      </c>
      <c r="H39">
        <f>_xlfn.IFNA(VLOOKUP($B39,Basisgetallen!$B$8:$K$171,8,FALSE),0)</f>
        <v>0</v>
      </c>
      <c r="I39">
        <f>_xlfn.IFNA(VLOOKUP($B39,Basisgetallen!$B$8:$K$171,9,FALSE),0)</f>
        <v>0</v>
      </c>
      <c r="J39" t="str">
        <f>_xlfn.IFNA(VLOOKUP($B39,Basisgetallen!$B$8:$K$171,10,FALSE),"geen opmerkingen")</f>
        <v>geen opmerkingen</v>
      </c>
    </row>
    <row r="40" spans="2:10">
      <c r="C40">
        <f>_xlfn.IFNA(VLOOKUP($B40,Basisgetallen!$B$8:$K$171,3,FALSE)*C$7,0)</f>
        <v>0</v>
      </c>
      <c r="D40">
        <f>_xlfn.IFNA(VLOOKUP($B40,Basisgetallen!$B$8:$K$171,4,FALSE)*D$7,0)</f>
        <v>0</v>
      </c>
      <c r="E40">
        <f>_xlfn.IFNA(VLOOKUP($B40,Basisgetallen!$B$8:$K$171,5,FALSE)*E$7,0)</f>
        <v>0</v>
      </c>
      <c r="F40">
        <f>_xlfn.IFNA(VLOOKUP($B40,Basisgetallen!$B$8:$K$171,6,FALSE),0)</f>
        <v>0</v>
      </c>
      <c r="G40">
        <f>_xlfn.IFNA(VLOOKUP($B40,Basisgetallen!$B$8:$K$171,7,FALSE),0)</f>
        <v>0</v>
      </c>
      <c r="H40">
        <f>_xlfn.IFNA(VLOOKUP($B40,Basisgetallen!$B$8:$K$171,8,FALSE),0)</f>
        <v>0</v>
      </c>
      <c r="I40">
        <f>_xlfn.IFNA(VLOOKUP($B40,Basisgetallen!$B$8:$K$171,9,FALSE),0)</f>
        <v>0</v>
      </c>
      <c r="J40" t="str">
        <f>_xlfn.IFNA(VLOOKUP($B40,Basisgetallen!$B$8:$K$171,10,FALSE),"geen opmerkingen")</f>
        <v>geen opmerkingen</v>
      </c>
    </row>
    <row r="41" spans="2:10">
      <c r="C41">
        <f>_xlfn.IFNA(VLOOKUP($B41,Basisgetallen!$B$8:$K$171,3,FALSE)*C$7,0)</f>
        <v>0</v>
      </c>
      <c r="D41">
        <f>_xlfn.IFNA(VLOOKUP($B41,Basisgetallen!$B$8:$K$171,4,FALSE)*D$7,0)</f>
        <v>0</v>
      </c>
      <c r="E41">
        <f>_xlfn.IFNA(VLOOKUP($B41,Basisgetallen!$B$8:$K$171,5,FALSE)*E$7,0)</f>
        <v>0</v>
      </c>
      <c r="F41">
        <f>_xlfn.IFNA(VLOOKUP($B41,Basisgetallen!$B$8:$K$171,6,FALSE),0)</f>
        <v>0</v>
      </c>
      <c r="G41">
        <f>_xlfn.IFNA(VLOOKUP($B41,Basisgetallen!$B$8:$K$171,7,FALSE),0)</f>
        <v>0</v>
      </c>
      <c r="H41">
        <f>_xlfn.IFNA(VLOOKUP($B41,Basisgetallen!$B$8:$K$171,8,FALSE),0)</f>
        <v>0</v>
      </c>
      <c r="I41">
        <f>_xlfn.IFNA(VLOOKUP($B41,Basisgetallen!$B$8:$K$171,9,FALSE),0)</f>
        <v>0</v>
      </c>
      <c r="J41" t="str">
        <f>_xlfn.IFNA(VLOOKUP($B41,Basisgetallen!$B$8:$K$171,10,FALSE),"geen opmerkingen")</f>
        <v>geen opmerkingen</v>
      </c>
    </row>
    <row r="42" spans="2:10">
      <c r="C42">
        <f>_xlfn.IFNA(VLOOKUP($B42,Basisgetallen!$B$8:$K$171,3,FALSE)*C$7,0)</f>
        <v>0</v>
      </c>
      <c r="D42">
        <f>_xlfn.IFNA(VLOOKUP($B42,Basisgetallen!$B$8:$K$171,4,FALSE)*D$7,0)</f>
        <v>0</v>
      </c>
      <c r="E42">
        <f>_xlfn.IFNA(VLOOKUP($B42,Basisgetallen!$B$8:$K$171,5,FALSE)*E$7,0)</f>
        <v>0</v>
      </c>
      <c r="F42">
        <f>_xlfn.IFNA(VLOOKUP($B42,Basisgetallen!$B$8:$K$171,6,FALSE),0)</f>
        <v>0</v>
      </c>
      <c r="G42">
        <f>_xlfn.IFNA(VLOOKUP($B42,Basisgetallen!$B$8:$K$171,7,FALSE),0)</f>
        <v>0</v>
      </c>
      <c r="H42">
        <f>_xlfn.IFNA(VLOOKUP($B42,Basisgetallen!$B$8:$K$171,8,FALSE),0)</f>
        <v>0</v>
      </c>
      <c r="I42">
        <f>_xlfn.IFNA(VLOOKUP($B42,Basisgetallen!$B$8:$K$171,9,FALSE),0)</f>
        <v>0</v>
      </c>
      <c r="J42" t="str">
        <f>_xlfn.IFNA(VLOOKUP($B42,Basisgetallen!$B$8:$K$171,10,FALSE),"geen opmerkingen")</f>
        <v>geen opmerkingen</v>
      </c>
    </row>
    <row r="43" spans="2:10">
      <c r="C43">
        <f>_xlfn.IFNA(VLOOKUP($B43,Basisgetallen!$B$8:$K$171,3,FALSE)*C$7,0)</f>
        <v>0</v>
      </c>
      <c r="D43">
        <f>_xlfn.IFNA(VLOOKUP($B43,Basisgetallen!$B$8:$K$171,4,FALSE)*D$7,0)</f>
        <v>0</v>
      </c>
      <c r="E43">
        <f>_xlfn.IFNA(VLOOKUP($B43,Basisgetallen!$B$8:$K$171,5,FALSE)*E$7,0)</f>
        <v>0</v>
      </c>
      <c r="F43">
        <f>_xlfn.IFNA(VLOOKUP($B43,Basisgetallen!$B$8:$K$171,6,FALSE),0)</f>
        <v>0</v>
      </c>
      <c r="G43">
        <f>_xlfn.IFNA(VLOOKUP($B43,Basisgetallen!$B$8:$K$171,7,FALSE),0)</f>
        <v>0</v>
      </c>
      <c r="H43">
        <f>_xlfn.IFNA(VLOOKUP($B43,Basisgetallen!$B$8:$K$171,8,FALSE),0)</f>
        <v>0</v>
      </c>
      <c r="I43">
        <f>_xlfn.IFNA(VLOOKUP($B43,Basisgetallen!$B$8:$K$171,9,FALSE),0)</f>
        <v>0</v>
      </c>
      <c r="J43" t="str">
        <f>_xlfn.IFNA(VLOOKUP($B43,Basisgetallen!$B$8:$K$171,10,FALSE),"geen opmerkingen")</f>
        <v>geen opmerkingen</v>
      </c>
    </row>
    <row r="44" spans="2:10">
      <c r="C44">
        <f>_xlfn.IFNA(VLOOKUP($B44,Basisgetallen!$B$8:$K$171,3,FALSE)*C$7,0)</f>
        <v>0</v>
      </c>
      <c r="D44">
        <f>_xlfn.IFNA(VLOOKUP($B44,Basisgetallen!$B$8:$K$171,4,FALSE)*D$7,0)</f>
        <v>0</v>
      </c>
      <c r="E44">
        <f>_xlfn.IFNA(VLOOKUP($B44,Basisgetallen!$B$8:$K$171,5,FALSE)*E$7,0)</f>
        <v>0</v>
      </c>
      <c r="F44">
        <f>_xlfn.IFNA(VLOOKUP($B44,Basisgetallen!$B$8:$K$171,6,FALSE),0)</f>
        <v>0</v>
      </c>
      <c r="G44">
        <f>_xlfn.IFNA(VLOOKUP($B44,Basisgetallen!$B$8:$K$171,7,FALSE),0)</f>
        <v>0</v>
      </c>
      <c r="H44">
        <f>_xlfn.IFNA(VLOOKUP($B44,Basisgetallen!$B$8:$K$171,8,FALSE),0)</f>
        <v>0</v>
      </c>
      <c r="I44">
        <f>_xlfn.IFNA(VLOOKUP($B44,Basisgetallen!$B$8:$K$171,9,FALSE),0)</f>
        <v>0</v>
      </c>
      <c r="J44" t="str">
        <f>_xlfn.IFNA(VLOOKUP($B44,Basisgetallen!$B$8:$K$171,10,FALSE),"geen opmerkingen")</f>
        <v>geen opmerkingen</v>
      </c>
    </row>
    <row r="45" spans="2:10">
      <c r="C45">
        <f>_xlfn.IFNA(VLOOKUP($B45,Basisgetallen!$B$8:$K$171,3,FALSE)*C$7,0)</f>
        <v>0</v>
      </c>
      <c r="D45">
        <f>_xlfn.IFNA(VLOOKUP($B45,Basisgetallen!$B$8:$K$171,4,FALSE)*D$7,0)</f>
        <v>0</v>
      </c>
      <c r="E45">
        <f>_xlfn.IFNA(VLOOKUP($B45,Basisgetallen!$B$8:$K$171,5,FALSE)*E$7,0)</f>
        <v>0</v>
      </c>
      <c r="F45">
        <f>_xlfn.IFNA(VLOOKUP($B45,Basisgetallen!$B$8:$K$171,6,FALSE),0)</f>
        <v>0</v>
      </c>
      <c r="G45">
        <f>_xlfn.IFNA(VLOOKUP($B45,Basisgetallen!$B$8:$K$171,7,FALSE),0)</f>
        <v>0</v>
      </c>
      <c r="H45">
        <f>_xlfn.IFNA(VLOOKUP($B45,Basisgetallen!$B$8:$K$171,8,FALSE),0)</f>
        <v>0</v>
      </c>
      <c r="I45">
        <f>_xlfn.IFNA(VLOOKUP($B45,Basisgetallen!$B$8:$K$171,9,FALSE),0)</f>
        <v>0</v>
      </c>
      <c r="J45" t="str">
        <f>_xlfn.IFNA(VLOOKUP($B45,Basisgetallen!$B$8:$K$171,10,FALSE),"geen opmerkingen")</f>
        <v>geen opmerkingen</v>
      </c>
    </row>
    <row r="46" spans="2:10">
      <c r="C46">
        <f>_xlfn.IFNA(VLOOKUP($B46,Basisgetallen!$B$8:$K$171,3,FALSE)*C$7,0)</f>
        <v>0</v>
      </c>
      <c r="D46">
        <f>_xlfn.IFNA(VLOOKUP($B46,Basisgetallen!$B$8:$K$171,4,FALSE)*D$7,0)</f>
        <v>0</v>
      </c>
      <c r="E46">
        <f>_xlfn.IFNA(VLOOKUP($B46,Basisgetallen!$B$8:$K$171,5,FALSE)*E$7,0)</f>
        <v>0</v>
      </c>
      <c r="F46">
        <f>_xlfn.IFNA(VLOOKUP($B46,Basisgetallen!$B$8:$K$171,6,FALSE),0)</f>
        <v>0</v>
      </c>
      <c r="G46">
        <f>_xlfn.IFNA(VLOOKUP($B46,Basisgetallen!$B$8:$K$171,7,FALSE),0)</f>
        <v>0</v>
      </c>
      <c r="H46">
        <f>_xlfn.IFNA(VLOOKUP($B46,Basisgetallen!$B$8:$K$171,8,FALSE),0)</f>
        <v>0</v>
      </c>
      <c r="I46">
        <f>_xlfn.IFNA(VLOOKUP($B46,Basisgetallen!$B$8:$K$171,9,FALSE),0)</f>
        <v>0</v>
      </c>
      <c r="J46" t="str">
        <f>_xlfn.IFNA(VLOOKUP($B46,Basisgetallen!$B$8:$K$171,10,FALSE),"geen opmerkingen")</f>
        <v>geen opmerkingen</v>
      </c>
    </row>
    <row r="47" spans="2:10">
      <c r="C47">
        <f>_xlfn.IFNA(VLOOKUP($B47,Basisgetallen!$B$8:$K$171,3,FALSE)*C$7,0)</f>
        <v>0</v>
      </c>
      <c r="D47">
        <f>_xlfn.IFNA(VLOOKUP($B47,Basisgetallen!$B$8:$K$171,4,FALSE)*D$7,0)</f>
        <v>0</v>
      </c>
      <c r="E47">
        <f>_xlfn.IFNA(VLOOKUP($B47,Basisgetallen!$B$8:$K$171,5,FALSE)*E$7,0)</f>
        <v>0</v>
      </c>
      <c r="F47">
        <f>_xlfn.IFNA(VLOOKUP($B47,Basisgetallen!$B$8:$K$171,6,FALSE),0)</f>
        <v>0</v>
      </c>
      <c r="G47">
        <f>_xlfn.IFNA(VLOOKUP($B47,Basisgetallen!$B$8:$K$171,7,FALSE),0)</f>
        <v>0</v>
      </c>
      <c r="H47">
        <f>_xlfn.IFNA(VLOOKUP($B47,Basisgetallen!$B$8:$K$171,8,FALSE),0)</f>
        <v>0</v>
      </c>
      <c r="I47">
        <f>_xlfn.IFNA(VLOOKUP($B47,Basisgetallen!$B$8:$K$171,9,FALSE),0)</f>
        <v>0</v>
      </c>
      <c r="J47" t="str">
        <f>_xlfn.IFNA(VLOOKUP($B47,Basisgetallen!$B$8:$K$171,10,FALSE),"geen opmerkingen")</f>
        <v>geen opmerkingen</v>
      </c>
    </row>
    <row r="48" spans="2:10">
      <c r="C48">
        <f>_xlfn.IFNA(VLOOKUP($B48,Basisgetallen!$B$8:$K$171,3,FALSE)*C$7,0)</f>
        <v>0</v>
      </c>
      <c r="D48">
        <f>_xlfn.IFNA(VLOOKUP($B48,Basisgetallen!$B$8:$K$171,4,FALSE)*D$7,0)</f>
        <v>0</v>
      </c>
      <c r="E48">
        <f>_xlfn.IFNA(VLOOKUP($B48,Basisgetallen!$B$8:$K$171,5,FALSE)*E$7,0)</f>
        <v>0</v>
      </c>
      <c r="F48">
        <f>_xlfn.IFNA(VLOOKUP($B48,Basisgetallen!$B$8:$K$171,6,FALSE),0)</f>
        <v>0</v>
      </c>
      <c r="G48">
        <f>_xlfn.IFNA(VLOOKUP($B48,Basisgetallen!$B$8:$K$171,7,FALSE),0)</f>
        <v>0</v>
      </c>
      <c r="H48">
        <f>_xlfn.IFNA(VLOOKUP($B48,Basisgetallen!$B$8:$K$171,8,FALSE),0)</f>
        <v>0</v>
      </c>
      <c r="I48">
        <f>_xlfn.IFNA(VLOOKUP($B48,Basisgetallen!$B$8:$K$171,9,FALSE),0)</f>
        <v>0</v>
      </c>
      <c r="J48" t="str">
        <f>_xlfn.IFNA(VLOOKUP($B48,Basisgetallen!$B$8:$K$171,10,FALSE),"geen opmerkingen")</f>
        <v>geen opmerkingen</v>
      </c>
    </row>
    <row r="49" spans="1:10">
      <c r="C49">
        <f>_xlfn.IFNA(VLOOKUP($B49,Basisgetallen!$B$8:$K$171,3,FALSE)*C$7,0)</f>
        <v>0</v>
      </c>
      <c r="D49">
        <f>_xlfn.IFNA(VLOOKUP($B49,Basisgetallen!$B$8:$K$171,4,FALSE)*D$7,0)</f>
        <v>0</v>
      </c>
      <c r="E49">
        <f>_xlfn.IFNA(VLOOKUP($B49,Basisgetallen!$B$8:$K$171,5,FALSE)*E$7,0)</f>
        <v>0</v>
      </c>
      <c r="F49">
        <f>_xlfn.IFNA(VLOOKUP($B49,Basisgetallen!$B$8:$K$171,6,FALSE),0)</f>
        <v>0</v>
      </c>
      <c r="G49">
        <f>_xlfn.IFNA(VLOOKUP($B49,Basisgetallen!$B$8:$K$171,7,FALSE),0)</f>
        <v>0</v>
      </c>
      <c r="H49">
        <f>_xlfn.IFNA(VLOOKUP($B49,Basisgetallen!$B$8:$K$171,8,FALSE),0)</f>
        <v>0</v>
      </c>
      <c r="I49">
        <f>_xlfn.IFNA(VLOOKUP($B49,Basisgetallen!$B$8:$K$171,9,FALSE),0)</f>
        <v>0</v>
      </c>
      <c r="J49" t="str">
        <f>_xlfn.IFNA(VLOOKUP($B49,Basisgetallen!$B$8:$K$171,10,FALSE),"geen opmerkingen")</f>
        <v>geen opmerkingen</v>
      </c>
    </row>
    <row r="50" spans="1:10">
      <c r="C50">
        <f>_xlfn.IFNA(VLOOKUP($B50,Basisgetallen!$B$8:$K$171,3,FALSE)*C$7,0)</f>
        <v>0</v>
      </c>
      <c r="D50">
        <f>_xlfn.IFNA(VLOOKUP($B50,Basisgetallen!$B$8:$K$171,4,FALSE)*D$7,0)</f>
        <v>0</v>
      </c>
      <c r="E50">
        <f>_xlfn.IFNA(VLOOKUP($B50,Basisgetallen!$B$8:$K$171,5,FALSE)*E$7,0)</f>
        <v>0</v>
      </c>
      <c r="F50">
        <f>_xlfn.IFNA(VLOOKUP($B50,Basisgetallen!$B$8:$K$171,6,FALSE),0)</f>
        <v>0</v>
      </c>
      <c r="G50">
        <f>_xlfn.IFNA(VLOOKUP($B50,Basisgetallen!$B$8:$K$171,7,FALSE),0)</f>
        <v>0</v>
      </c>
      <c r="H50">
        <f>_xlfn.IFNA(VLOOKUP($B50,Basisgetallen!$B$8:$K$171,8,FALSE),0)</f>
        <v>0</v>
      </c>
      <c r="I50">
        <f>_xlfn.IFNA(VLOOKUP($B50,Basisgetallen!$B$8:$K$171,9,FALSE),0)</f>
        <v>0</v>
      </c>
      <c r="J50" t="str">
        <f>_xlfn.IFNA(VLOOKUP($B50,Basisgetallen!$B$8:$K$171,10,FALSE),"geen opmerkingen")</f>
        <v>geen opmerkingen</v>
      </c>
    </row>
    <row r="51" spans="1:10">
      <c r="C51">
        <f>_xlfn.IFNA(VLOOKUP($B51,Basisgetallen!$B$8:$K$171,3,FALSE)*C$7,0)</f>
        <v>0</v>
      </c>
      <c r="D51">
        <f>_xlfn.IFNA(VLOOKUP($B51,Basisgetallen!$B$8:$K$171,4,FALSE)*D$7,0)</f>
        <v>0</v>
      </c>
      <c r="E51">
        <f>_xlfn.IFNA(VLOOKUP($B51,Basisgetallen!$B$8:$K$171,5,FALSE)*E$7,0)</f>
        <v>0</v>
      </c>
      <c r="F51">
        <f>_xlfn.IFNA(VLOOKUP($B51,Basisgetallen!$B$8:$K$171,6,FALSE),0)</f>
        <v>0</v>
      </c>
      <c r="G51">
        <f>_xlfn.IFNA(VLOOKUP($B51,Basisgetallen!$B$8:$K$171,7,FALSE),0)</f>
        <v>0</v>
      </c>
      <c r="H51">
        <f>_xlfn.IFNA(VLOOKUP($B51,Basisgetallen!$B$8:$K$171,8,FALSE),0)</f>
        <v>0</v>
      </c>
      <c r="I51">
        <f>_xlfn.IFNA(VLOOKUP($B51,Basisgetallen!$B$8:$K$171,9,FALSE),0)</f>
        <v>0</v>
      </c>
      <c r="J51" t="str">
        <f>_xlfn.IFNA(VLOOKUP($B51,Basisgetallen!$B$8:$K$171,10,FALSE),"geen opmerkingen")</f>
        <v>geen opmerkingen</v>
      </c>
    </row>
    <row r="52" spans="1:10">
      <c r="C52">
        <f>_xlfn.IFNA(VLOOKUP($B52,Basisgetallen!$B$8:$K$171,3,FALSE)*C$7,0)</f>
        <v>0</v>
      </c>
      <c r="D52">
        <f>_xlfn.IFNA(VLOOKUP($B52,Basisgetallen!$B$8:$K$171,4,FALSE)*D$7,0)</f>
        <v>0</v>
      </c>
      <c r="E52">
        <f>_xlfn.IFNA(VLOOKUP($B52,Basisgetallen!$B$8:$K$171,5,FALSE)*E$7,0)</f>
        <v>0</v>
      </c>
      <c r="F52">
        <f>_xlfn.IFNA(VLOOKUP($B52,Basisgetallen!$B$8:$K$171,6,FALSE),0)</f>
        <v>0</v>
      </c>
      <c r="G52">
        <f>_xlfn.IFNA(VLOOKUP($B52,Basisgetallen!$B$8:$K$171,7,FALSE),0)</f>
        <v>0</v>
      </c>
      <c r="H52">
        <f>_xlfn.IFNA(VLOOKUP($B52,Basisgetallen!$B$8:$K$171,8,FALSE),0)</f>
        <v>0</v>
      </c>
      <c r="I52">
        <f>_xlfn.IFNA(VLOOKUP($B52,Basisgetallen!$B$8:$K$171,9,FALSE),0)</f>
        <v>0</v>
      </c>
      <c r="J52" t="str">
        <f>_xlfn.IFNA(VLOOKUP($B52,Basisgetallen!$B$8:$K$171,10,FALSE),"geen opmerkingen")</f>
        <v>geen opmerkingen</v>
      </c>
    </row>
    <row r="53" spans="1:10">
      <c r="C53">
        <f>_xlfn.IFNA(VLOOKUP($B53,Basisgetallen!$B$8:$K$171,3,FALSE)*C$7,0)</f>
        <v>0</v>
      </c>
      <c r="D53">
        <f>_xlfn.IFNA(VLOOKUP($B53,Basisgetallen!$B$8:$K$171,4,FALSE)*D$7,0)</f>
        <v>0</v>
      </c>
      <c r="E53">
        <f>_xlfn.IFNA(VLOOKUP($B53,Basisgetallen!$B$8:$K$171,5,FALSE)*E$7,0)</f>
        <v>0</v>
      </c>
      <c r="F53">
        <f>_xlfn.IFNA(VLOOKUP($B53,Basisgetallen!$B$8:$K$171,6,FALSE),0)</f>
        <v>0</v>
      </c>
      <c r="G53">
        <f>_xlfn.IFNA(VLOOKUP($B53,Basisgetallen!$B$8:$K$171,7,FALSE),0)</f>
        <v>0</v>
      </c>
      <c r="H53">
        <f>_xlfn.IFNA(VLOOKUP($B53,Basisgetallen!$B$8:$K$171,8,FALSE),0)</f>
        <v>0</v>
      </c>
      <c r="I53">
        <f>_xlfn.IFNA(VLOOKUP($B53,Basisgetallen!$B$8:$K$171,9,FALSE),0)</f>
        <v>0</v>
      </c>
      <c r="J53" t="str">
        <f>_xlfn.IFNA(VLOOKUP($B53,Basisgetallen!$B$8:$K$171,10,FALSE),"geen opmerkingen")</f>
        <v>geen opmerkingen</v>
      </c>
    </row>
    <row r="54" spans="1:10">
      <c r="C54">
        <f>_xlfn.IFNA(VLOOKUP($B54,Basisgetallen!$B$8:$K$171,3,FALSE)*C$7,0)</f>
        <v>0</v>
      </c>
      <c r="D54">
        <f>_xlfn.IFNA(VLOOKUP($B54,Basisgetallen!$B$8:$K$171,4,FALSE)*D$7,0)</f>
        <v>0</v>
      </c>
      <c r="E54">
        <f>_xlfn.IFNA(VLOOKUP($B54,Basisgetallen!$B$8:$K$171,5,FALSE)*E$7,0)</f>
        <v>0</v>
      </c>
      <c r="F54">
        <f>_xlfn.IFNA(VLOOKUP($B54,Basisgetallen!$B$8:$K$171,6,FALSE),0)</f>
        <v>0</v>
      </c>
      <c r="G54">
        <f>_xlfn.IFNA(VLOOKUP($B54,Basisgetallen!$B$8:$K$171,7,FALSE),0)</f>
        <v>0</v>
      </c>
      <c r="H54">
        <f>_xlfn.IFNA(VLOOKUP($B54,Basisgetallen!$B$8:$K$171,8,FALSE),0)</f>
        <v>0</v>
      </c>
      <c r="I54">
        <f>_xlfn.IFNA(VLOOKUP($B54,Basisgetallen!$B$8:$K$171,9,FALSE),0)</f>
        <v>0</v>
      </c>
      <c r="J54" t="str">
        <f>_xlfn.IFNA(VLOOKUP($B54,Basisgetallen!$B$8:$K$171,10,FALSE),"geen opmerkingen")</f>
        <v>geen opmerkingen</v>
      </c>
    </row>
    <row r="55" spans="1:10">
      <c r="C55">
        <f>_xlfn.IFNA(VLOOKUP($B55,Basisgetallen!$B$8:$K$171,3,FALSE)*C$7,0)</f>
        <v>0</v>
      </c>
      <c r="D55">
        <f>_xlfn.IFNA(VLOOKUP($B55,Basisgetallen!$B$8:$K$171,4,FALSE)*D$7,0)</f>
        <v>0</v>
      </c>
      <c r="E55">
        <f>_xlfn.IFNA(VLOOKUP($B55,Basisgetallen!$B$8:$K$171,5,FALSE)*E$7,0)</f>
        <v>0</v>
      </c>
      <c r="F55">
        <f>_xlfn.IFNA(VLOOKUP($B55,Basisgetallen!$B$8:$K$171,6,FALSE),0)</f>
        <v>0</v>
      </c>
      <c r="G55">
        <f>_xlfn.IFNA(VLOOKUP($B55,Basisgetallen!$B$8:$K$171,7,FALSE),0)</f>
        <v>0</v>
      </c>
      <c r="H55">
        <f>_xlfn.IFNA(VLOOKUP($B55,Basisgetallen!$B$8:$K$171,8,FALSE),0)</f>
        <v>0</v>
      </c>
      <c r="I55">
        <f>_xlfn.IFNA(VLOOKUP($B55,Basisgetallen!$B$8:$K$171,9,FALSE),0)</f>
        <v>0</v>
      </c>
      <c r="J55" t="str">
        <f>_xlfn.IFNA(VLOOKUP($B55,Basisgetallen!$B$8:$K$171,10,FALSE),"geen opmerkingen")</f>
        <v>geen opmerkingen</v>
      </c>
    </row>
    <row r="56" spans="1:10">
      <c r="C56">
        <f>_xlfn.IFNA(VLOOKUP($B56,Basisgetallen!$B$8:$K$171,3,FALSE)*C$7,0)</f>
        <v>0</v>
      </c>
      <c r="D56">
        <f>_xlfn.IFNA(VLOOKUP($B56,Basisgetallen!$B$8:$K$171,4,FALSE)*D$7,0)</f>
        <v>0</v>
      </c>
      <c r="E56">
        <f>_xlfn.IFNA(VLOOKUP($B56,Basisgetallen!$B$8:$K$171,5,FALSE)*E$7,0)</f>
        <v>0</v>
      </c>
      <c r="F56">
        <f>_xlfn.IFNA(VLOOKUP($B56,Basisgetallen!$B$8:$K$171,6,FALSE),0)</f>
        <v>0</v>
      </c>
      <c r="G56">
        <f>_xlfn.IFNA(VLOOKUP($B56,Basisgetallen!$B$8:$K$171,7,FALSE),0)</f>
        <v>0</v>
      </c>
      <c r="H56">
        <f>_xlfn.IFNA(VLOOKUP($B56,Basisgetallen!$B$8:$K$171,8,FALSE),0)</f>
        <v>0</v>
      </c>
      <c r="I56">
        <f>_xlfn.IFNA(VLOOKUP($B56,Basisgetallen!$B$8:$K$171,9,FALSE),0)</f>
        <v>0</v>
      </c>
      <c r="J56" t="str">
        <f>_xlfn.IFNA(VLOOKUP($B56,Basisgetallen!$B$8:$K$171,10,FALSE),"geen opmerkingen")</f>
        <v>geen opmerkingen</v>
      </c>
    </row>
    <row r="57" spans="1:10">
      <c r="C57">
        <f>_xlfn.IFNA(VLOOKUP($B57,Basisgetallen!$B$8:$K$171,3,FALSE)*C$7,0)</f>
        <v>0</v>
      </c>
      <c r="D57">
        <f>_xlfn.IFNA(VLOOKUP($B57,Basisgetallen!$B$8:$K$171,4,FALSE)*D$7,0)</f>
        <v>0</v>
      </c>
      <c r="E57">
        <f>_xlfn.IFNA(VLOOKUP($B57,Basisgetallen!$B$8:$K$171,5,FALSE)*E$7,0)</f>
        <v>0</v>
      </c>
      <c r="F57">
        <f>_xlfn.IFNA(VLOOKUP($B57,Basisgetallen!$B$8:$K$171,6,FALSE),0)</f>
        <v>0</v>
      </c>
      <c r="G57">
        <f>_xlfn.IFNA(VLOOKUP($B57,Basisgetallen!$B$8:$K$171,7,FALSE),0)</f>
        <v>0</v>
      </c>
      <c r="H57">
        <f>_xlfn.IFNA(VLOOKUP($B57,Basisgetallen!$B$8:$K$171,8,FALSE),0)</f>
        <v>0</v>
      </c>
      <c r="I57">
        <f>_xlfn.IFNA(VLOOKUP($B57,Basisgetallen!$B$8:$K$171,9,FALSE),0)</f>
        <v>0</v>
      </c>
      <c r="J57" t="str">
        <f>_xlfn.IFNA(VLOOKUP($B57,Basisgetallen!$B$8:$K$171,10,FALSE),"geen opmerkingen")</f>
        <v>geen opmerkingen</v>
      </c>
    </row>
    <row r="58" spans="1:10">
      <c r="C58">
        <f>_xlfn.IFNA(VLOOKUP($B58,Basisgetallen!$B$8:$K$171,3,FALSE)*C$7,0)</f>
        <v>0</v>
      </c>
      <c r="D58">
        <f>_xlfn.IFNA(VLOOKUP($B58,Basisgetallen!$B$8:$K$171,4,FALSE)*D$7,0)</f>
        <v>0</v>
      </c>
      <c r="E58">
        <f>_xlfn.IFNA(VLOOKUP($B58,Basisgetallen!$B$8:$K$171,5,FALSE)*E$7,0)</f>
        <v>0</v>
      </c>
      <c r="F58">
        <f>_xlfn.IFNA(VLOOKUP($B58,Basisgetallen!$B$8:$K$171,6,FALSE),0)</f>
        <v>0</v>
      </c>
      <c r="G58">
        <f>_xlfn.IFNA(VLOOKUP($B58,Basisgetallen!$B$8:$K$171,7,FALSE),0)</f>
        <v>0</v>
      </c>
      <c r="H58">
        <f>_xlfn.IFNA(VLOOKUP($B58,Basisgetallen!$B$8:$K$171,8,FALSE),0)</f>
        <v>0</v>
      </c>
      <c r="I58">
        <f>_xlfn.IFNA(VLOOKUP($B58,Basisgetallen!$B$8:$K$171,9,FALSE),0)</f>
        <v>0</v>
      </c>
      <c r="J58" t="str">
        <f>_xlfn.IFNA(VLOOKUP($B58,Basisgetallen!$B$8:$K$171,10,FALSE),"geen opmerkingen")</f>
        <v>geen opmerkingen</v>
      </c>
    </row>
    <row r="59" spans="1:10">
      <c r="C59">
        <f>_xlfn.IFNA(VLOOKUP($B59,Basisgetallen!$B$8:$K$171,3,FALSE)*C$7,0)</f>
        <v>0</v>
      </c>
      <c r="D59">
        <f>_xlfn.IFNA(VLOOKUP($B59,Basisgetallen!$B$8:$K$171,4,FALSE)*D$7,0)</f>
        <v>0</v>
      </c>
      <c r="E59">
        <f>_xlfn.IFNA(VLOOKUP($B59,Basisgetallen!$B$8:$K$171,5,FALSE)*E$7,0)</f>
        <v>0</v>
      </c>
      <c r="F59">
        <f>_xlfn.IFNA(VLOOKUP($B59,Basisgetallen!$B$8:$K$171,6,FALSE),0)</f>
        <v>0</v>
      </c>
      <c r="G59">
        <f>_xlfn.IFNA(VLOOKUP($B59,Basisgetallen!$B$8:$K$171,7,FALSE),0)</f>
        <v>0</v>
      </c>
      <c r="H59">
        <f>_xlfn.IFNA(VLOOKUP($B59,Basisgetallen!$B$8:$K$171,8,FALSE),0)</f>
        <v>0</v>
      </c>
      <c r="I59">
        <f>_xlfn.IFNA(VLOOKUP($B59,Basisgetallen!$B$8:$K$171,9,FALSE),0)</f>
        <v>0</v>
      </c>
      <c r="J59" t="str">
        <f>_xlfn.IFNA(VLOOKUP($B59,Basisgetallen!$B$8:$K$171,10,FALSE),"geen opmerkingen")</f>
        <v>geen opmerkingen</v>
      </c>
    </row>
    <row r="60" spans="1:10">
      <c r="C60">
        <f>_xlfn.IFNA(VLOOKUP($B60,Basisgetallen!$B$8:$K$171,3,FALSE)*C$7,0)</f>
        <v>0</v>
      </c>
      <c r="D60">
        <f>_xlfn.IFNA(VLOOKUP($B60,Basisgetallen!$B$8:$K$171,4,FALSE)*D$7,0)</f>
        <v>0</v>
      </c>
      <c r="E60">
        <f>_xlfn.IFNA(VLOOKUP($B60,Basisgetallen!$B$8:$K$171,5,FALSE)*E$7,0)</f>
        <v>0</v>
      </c>
      <c r="F60">
        <f>_xlfn.IFNA(VLOOKUP($B60,Basisgetallen!$B$8:$K$171,6,FALSE),0)</f>
        <v>0</v>
      </c>
      <c r="G60">
        <f>_xlfn.IFNA(VLOOKUP($B60,Basisgetallen!$B$8:$K$171,7,FALSE),0)</f>
        <v>0</v>
      </c>
      <c r="H60">
        <f>_xlfn.IFNA(VLOOKUP($B60,Basisgetallen!$B$8:$K$171,8,FALSE),0)</f>
        <v>0</v>
      </c>
      <c r="I60">
        <f>_xlfn.IFNA(VLOOKUP($B60,Basisgetallen!$B$8:$K$171,9,FALSE),0)</f>
        <v>0</v>
      </c>
      <c r="J60" t="str">
        <f>_xlfn.IFNA(VLOOKUP($B60,Basisgetallen!$B$8:$K$171,10,FALSE),"geen opmerkingen")</f>
        <v>geen opmerkingen</v>
      </c>
    </row>
    <row r="61" spans="1:10">
      <c r="C61">
        <f>_xlfn.IFNA(VLOOKUP($B61,Basisgetallen!$B$8:$K$171,3,FALSE)*C$7,0)</f>
        <v>0</v>
      </c>
      <c r="D61">
        <f>_xlfn.IFNA(VLOOKUP($B61,Basisgetallen!$B$8:$K$171,4,FALSE)*D$7,0)</f>
        <v>0</v>
      </c>
      <c r="E61">
        <f>_xlfn.IFNA(VLOOKUP($B61,Basisgetallen!$B$8:$K$171,5,FALSE)*E$7,0)</f>
        <v>0</v>
      </c>
      <c r="F61">
        <f>_xlfn.IFNA(VLOOKUP($B61,Basisgetallen!$B$8:$K$171,6,FALSE),0)</f>
        <v>0</v>
      </c>
      <c r="G61">
        <f>_xlfn.IFNA(VLOOKUP($B61,Basisgetallen!$B$8:$K$171,7,FALSE),0)</f>
        <v>0</v>
      </c>
      <c r="H61">
        <f>_xlfn.IFNA(VLOOKUP($B61,Basisgetallen!$B$8:$K$171,8,FALSE),0)</f>
        <v>0</v>
      </c>
      <c r="I61">
        <f>_xlfn.IFNA(VLOOKUP($B61,Basisgetallen!$B$8:$K$171,9,FALSE),0)</f>
        <v>0</v>
      </c>
      <c r="J61" t="str">
        <f>_xlfn.IFNA(VLOOKUP($B61,Basisgetallen!$B$8:$K$171,10,FALSE),"geen opmerkingen")</f>
        <v>geen opmerkingen</v>
      </c>
    </row>
    <row r="62" spans="1:10">
      <c r="C62">
        <f>_xlfn.IFNA(VLOOKUP($B62,Basisgetallen!$B$8:$K$171,3,FALSE)*C$7,0)</f>
        <v>0</v>
      </c>
      <c r="D62">
        <f>_xlfn.IFNA(VLOOKUP($B62,Basisgetallen!$B$8:$K$171,4,FALSE)*D$7,0)</f>
        <v>0</v>
      </c>
      <c r="E62">
        <f>_xlfn.IFNA(VLOOKUP($B62,Basisgetallen!$B$8:$K$171,5,FALSE)*E$7,0)</f>
        <v>0</v>
      </c>
      <c r="F62">
        <f>_xlfn.IFNA(VLOOKUP($B62,Basisgetallen!$B$8:$K$171,6,FALSE),0)</f>
        <v>0</v>
      </c>
      <c r="G62">
        <f>_xlfn.IFNA(VLOOKUP($B62,Basisgetallen!$B$8:$K$171,7,FALSE),0)</f>
        <v>0</v>
      </c>
      <c r="H62">
        <f>_xlfn.IFNA(VLOOKUP($B62,Basisgetallen!$B$8:$K$171,8,FALSE),0)</f>
        <v>0</v>
      </c>
      <c r="I62">
        <f>_xlfn.IFNA(VLOOKUP($B62,Basisgetallen!$B$8:$K$171,9,FALSE),0)</f>
        <v>0</v>
      </c>
      <c r="J62" t="str">
        <f>_xlfn.IFNA(VLOOKUP($B62,Basisgetallen!$B$8:$K$171,10,FALSE),"geen opmerkingen")</f>
        <v>geen opmerkingen</v>
      </c>
    </row>
    <row r="63" spans="1:10" ht="54.75" thickBot="1">
      <c r="A63" s="168" t="s">
        <v>7</v>
      </c>
      <c r="C63">
        <f>_xlfn.IFNA(VLOOKUP($B63,Basisgetallen!$B$8:$K$171,3,FALSE)*C$7,0)</f>
        <v>0</v>
      </c>
      <c r="D63">
        <f>_xlfn.IFNA(VLOOKUP($B63,Basisgetallen!$B$8:$K$171,4,FALSE)*D$7,0)</f>
        <v>0</v>
      </c>
      <c r="E63">
        <f>_xlfn.IFNA(VLOOKUP($B63,Basisgetallen!$B$8:$K$171,5,FALSE)*E$7,0)</f>
        <v>0</v>
      </c>
      <c r="F63">
        <f>_xlfn.IFNA(VLOOKUP($B63,Basisgetallen!$B$8:$K$171,6,FALSE),0)</f>
        <v>0</v>
      </c>
      <c r="G63">
        <f>_xlfn.IFNA(VLOOKUP($B63,Basisgetallen!$B$8:$K$171,7,FALSE),0)</f>
        <v>0</v>
      </c>
      <c r="H63">
        <f>_xlfn.IFNA(VLOOKUP($B63,Basisgetallen!$B$8:$K$171,8,FALSE),0)</f>
        <v>0</v>
      </c>
      <c r="I63">
        <f>_xlfn.IFNA(VLOOKUP($B63,Basisgetallen!$B$8:$K$171,9,FALSE),0)</f>
        <v>0</v>
      </c>
      <c r="J63" t="str">
        <f>_xlfn.IFNA(VLOOKUP($B63,Basisgetallen!$B$8:$K$171,10,FALSE),"geen opmerkingen")</f>
        <v>geen opmerkingen</v>
      </c>
    </row>
    <row r="64" spans="1:10" ht="15.75" thickTop="1">
      <c r="B64" t="str" cm="1">
        <f t="array" ref="B64:B73">_xlfn.UNIQUE(_xlfn._xlws.FILTER(Basisgetallen!B59:B87,Basisgetallen!B59:B87&lt;&gt;""))</f>
        <v>Opzetten van een communicatietraject gericht op één doelgroep</v>
      </c>
      <c r="C64">
        <f>_xlfn.IFNA(VLOOKUP($B64,Basisgetallen!$B$8:$K$171,3,FALSE)*C$7,0)</f>
        <v>0</v>
      </c>
      <c r="D64">
        <f>_xlfn.IFNA(VLOOKUP($B64,Basisgetallen!$B$8:$K$171,4,FALSE)*D$7,0)</f>
        <v>750</v>
      </c>
      <c r="E64">
        <f>_xlfn.IFNA(VLOOKUP($B64,Basisgetallen!$B$8:$K$171,5,FALSE)*E$7,0)</f>
        <v>2437.5</v>
      </c>
      <c r="F64">
        <f>_xlfn.IFNA(VLOOKUP($B64,Basisgetallen!$B$8:$K$171,6,FALSE),0)</f>
        <v>7500</v>
      </c>
      <c r="G64">
        <f>_xlfn.IFNA(VLOOKUP($B64,Basisgetallen!$B$8:$K$171,7,FALSE),0)</f>
        <v>0.4</v>
      </c>
      <c r="H64">
        <f>_xlfn.IFNA(VLOOKUP($B64,Basisgetallen!$B$8:$K$171,8,FALSE),0)</f>
        <v>0</v>
      </c>
      <c r="I64">
        <f>_xlfn.IFNA(VLOOKUP($B64,Basisgetallen!$B$8:$K$171,9,FALSE),0)</f>
        <v>0</v>
      </c>
      <c r="J64" t="str">
        <f>_xlfn.IFNA(VLOOKUP($B64,Basisgetallen!$B$8:$K$171,10,FALSE),"geen opmerkingen")</f>
        <v>Kost voor het aanmaken van persberichten, infoborden, begeleiding bij infosessies.  Kan zowel intern als extern.</v>
      </c>
    </row>
    <row r="65" spans="2:10">
      <c r="B65" t="str">
        <v>Energieadvies
[per 50 wooneenheden]</v>
      </c>
      <c r="C65">
        <f>_xlfn.IFNA(VLOOKUP($B65,Basisgetallen!$B$8:$K$171,3,FALSE)*C$7,0)</f>
        <v>437.5</v>
      </c>
      <c r="D65">
        <f>_xlfn.IFNA(VLOOKUP($B65,Basisgetallen!$B$8:$K$171,4,FALSE)*D$7,0)</f>
        <v>187.5</v>
      </c>
      <c r="E65">
        <f>_xlfn.IFNA(VLOOKUP($B65,Basisgetallen!$B$8:$K$171,5,FALSE)*E$7,0)</f>
        <v>0</v>
      </c>
      <c r="F65">
        <f>_xlfn.IFNA(VLOOKUP($B65,Basisgetallen!$B$8:$K$171,6,FALSE),0)</f>
        <v>25000</v>
      </c>
      <c r="G65">
        <f>_xlfn.IFNA(VLOOKUP($B65,Basisgetallen!$B$8:$K$171,7,FALSE),0)</f>
        <v>1</v>
      </c>
      <c r="H65">
        <f>_xlfn.IFNA(VLOOKUP($B65,Basisgetallen!$B$8:$K$171,8,FALSE),0)</f>
        <v>0</v>
      </c>
      <c r="I65">
        <f>_xlfn.IFNA(VLOOKUP($B65,Basisgetallen!$B$8:$K$171,9,FALSE),0)</f>
        <v>0</v>
      </c>
      <c r="J65" t="str">
        <f>_xlfn.IFNA(VLOOKUP($B65,Basisgetallen!$B$8:$K$171,10,FALSE),"geen opmerkingen")</f>
        <v>De kost om 50 woningen aan te pakken (externe kost) + de opvolging intern per 50 woningen</v>
      </c>
    </row>
    <row r="66" spans="2:10">
      <c r="B66" t="str">
        <v>VME-coaching
[per 5 VME's]</v>
      </c>
      <c r="C66">
        <f>_xlfn.IFNA(VLOOKUP($B66,Basisgetallen!$B$8:$K$171,3,FALSE)*C$7,0)</f>
        <v>437.5</v>
      </c>
      <c r="D66">
        <f>_xlfn.IFNA(VLOOKUP($B66,Basisgetallen!$B$8:$K$171,4,FALSE)*D$7,0)</f>
        <v>750</v>
      </c>
      <c r="E66">
        <f>_xlfn.IFNA(VLOOKUP($B66,Basisgetallen!$B$8:$K$171,5,FALSE)*E$7,0)</f>
        <v>0</v>
      </c>
      <c r="F66">
        <f>_xlfn.IFNA(VLOOKUP($B66,Basisgetallen!$B$8:$K$171,6,FALSE),0)</f>
        <v>20000</v>
      </c>
      <c r="G66">
        <f>_xlfn.IFNA(VLOOKUP($B66,Basisgetallen!$B$8:$K$171,7,FALSE),0)</f>
        <v>1</v>
      </c>
      <c r="H66">
        <f>_xlfn.IFNA(VLOOKUP($B66,Basisgetallen!$B$8:$K$171,8,FALSE),0)</f>
        <v>0</v>
      </c>
      <c r="I66">
        <f>_xlfn.IFNA(VLOOKUP($B66,Basisgetallen!$B$8:$K$171,9,FALSE),0)</f>
        <v>0</v>
      </c>
      <c r="J66" t="str">
        <f>_xlfn.IFNA(VLOOKUP($B66,Basisgetallen!$B$8:$K$171,10,FALSE),"geen opmerkingen")</f>
        <v>De kost om 5 VME's te begeleiden in de opmaak van een renovatiemasterplan (via een externe partij) + de opvolging die hiervoor intern nodgi is.</v>
      </c>
    </row>
    <row r="67" spans="2:10">
      <c r="B67" t="str">
        <v>Energieleningen
[per lening]</v>
      </c>
      <c r="C67">
        <f>_xlfn.IFNA(VLOOKUP($B67,Basisgetallen!$B$8:$K$171,3,FALSE)*C$7,0)</f>
        <v>218.75</v>
      </c>
      <c r="D67">
        <f>_xlfn.IFNA(VLOOKUP($B67,Basisgetallen!$B$8:$K$171,4,FALSE)*D$7,0)</f>
        <v>0</v>
      </c>
      <c r="E67">
        <f>_xlfn.IFNA(VLOOKUP($B67,Basisgetallen!$B$8:$K$171,5,FALSE)*E$7,0)</f>
        <v>0</v>
      </c>
      <c r="F67">
        <f>_xlfn.IFNA(VLOOKUP($B67,Basisgetallen!$B$8:$K$171,6,FALSE),0)</f>
        <v>0</v>
      </c>
      <c r="G67">
        <f>_xlfn.IFNA(VLOOKUP($B67,Basisgetallen!$B$8:$K$171,7,FALSE),0)</f>
        <v>1</v>
      </c>
      <c r="H67">
        <f>_xlfn.IFNA(VLOOKUP($B67,Basisgetallen!$B$8:$K$171,8,FALSE),0)</f>
        <v>0</v>
      </c>
      <c r="I67">
        <f>_xlfn.IFNA(VLOOKUP($B67,Basisgetallen!$B$8:$K$171,9,FALSE),0)</f>
        <v>0</v>
      </c>
      <c r="J67" t="str">
        <f>_xlfn.IFNA(VLOOKUP($B67,Basisgetallen!$B$8:$K$171,10,FALSE),"geen opmerkingen")</f>
        <v xml:space="preserve">De kost per jaar om een leningdossier voor energieleningen af te sluiten/ op te volgen. </v>
      </c>
    </row>
    <row r="68" spans="2:10">
      <c r="B68" t="str">
        <v>Praktische ontzorging
[per 50 wooneenheden]</v>
      </c>
      <c r="C68">
        <f>_xlfn.IFNA(VLOOKUP($B68,Basisgetallen!$B$8:$K$171,3,FALSE)*C$7,0)</f>
        <v>437.5</v>
      </c>
      <c r="D68">
        <f>_xlfn.IFNA(VLOOKUP($B68,Basisgetallen!$B$8:$K$171,4,FALSE)*D$7,0)</f>
        <v>375</v>
      </c>
      <c r="E68">
        <f>_xlfn.IFNA(VLOOKUP($B68,Basisgetallen!$B$8:$K$171,5,FALSE)*E$7,0)</f>
        <v>0</v>
      </c>
      <c r="F68">
        <f>_xlfn.IFNA(VLOOKUP($B68,Basisgetallen!$B$8:$K$171,6,FALSE),0)</f>
        <v>75000</v>
      </c>
      <c r="G68">
        <f>_xlfn.IFNA(VLOOKUP($B68,Basisgetallen!$B$8:$K$171,7,FALSE),0)</f>
        <v>1</v>
      </c>
      <c r="H68">
        <f>_xlfn.IFNA(VLOOKUP($B68,Basisgetallen!$B$8:$K$171,8,FALSE),0)</f>
        <v>0</v>
      </c>
      <c r="I68">
        <f>_xlfn.IFNA(VLOOKUP($B68,Basisgetallen!$B$8:$K$171,9,FALSE),0)</f>
        <v>0</v>
      </c>
      <c r="J68" t="str">
        <f>_xlfn.IFNA(VLOOKUP($B68,Basisgetallen!$B$8:$K$171,10,FALSE),"geen opmerkingen")</f>
        <v>De kost om 50 woningen door een externe partij te laten opvolgen in offertefase + werffase + admin nazorg
+ de opvolging hiervan intern.</v>
      </c>
    </row>
    <row r="69" spans="2:10">
      <c r="B69" t="str">
        <v>Energiepremies
[per premiedossier]</v>
      </c>
      <c r="C69">
        <f>_xlfn.IFNA(VLOOKUP($B69,Basisgetallen!$B$8:$K$171,3,FALSE)*C$7,0)</f>
        <v>1312.5</v>
      </c>
      <c r="D69">
        <f>_xlfn.IFNA(VLOOKUP($B69,Basisgetallen!$B$8:$K$171,4,FALSE)*D$7,0)</f>
        <v>1500</v>
      </c>
      <c r="E69">
        <f>_xlfn.IFNA(VLOOKUP($B69,Basisgetallen!$B$8:$K$171,5,FALSE)*E$7,0)</f>
        <v>2031.25</v>
      </c>
      <c r="F69">
        <f>_xlfn.IFNA(VLOOKUP($B69,Basisgetallen!$B$8:$K$171,6,FALSE),0)</f>
        <v>1000</v>
      </c>
      <c r="G69">
        <f>_xlfn.IFNA(VLOOKUP($B69,Basisgetallen!$B$8:$K$171,7,FALSE),0)</f>
        <v>1</v>
      </c>
      <c r="H69">
        <f>_xlfn.IFNA(VLOOKUP($B69,Basisgetallen!$B$8:$K$171,8,FALSE),0)</f>
        <v>0</v>
      </c>
      <c r="I69">
        <f>_xlfn.IFNA(VLOOKUP($B69,Basisgetallen!$B$8:$K$171,9,FALSE),0)</f>
        <v>0</v>
      </c>
      <c r="J69" t="str">
        <f>_xlfn.IFNA(VLOOKUP($B69,Basisgetallen!$B$8:$K$171,10,FALSE),"geen opmerkingen")</f>
        <v>De "opmaak en dossierkost" voor het gemeentelijke premiereglement per premiedossier</v>
      </c>
    </row>
    <row r="70" spans="2:10">
      <c r="B70" t="str">
        <v>Grondige herziening bouwcode of ander regelgevend instrument.
[per actualisatie instrument]</v>
      </c>
      <c r="C70">
        <f>_xlfn.IFNA(VLOOKUP($B70,Basisgetallen!$B$8:$K$171,3,FALSE)*C$7,0)</f>
        <v>1750</v>
      </c>
      <c r="D70">
        <f>_xlfn.IFNA(VLOOKUP($B70,Basisgetallen!$B$8:$K$171,4,FALSE)*D$7,0)</f>
        <v>0</v>
      </c>
      <c r="E70">
        <f>_xlfn.IFNA(VLOOKUP($B70,Basisgetallen!$B$8:$K$171,5,FALSE)*E$7,0)</f>
        <v>2031.25</v>
      </c>
      <c r="F70">
        <f>_xlfn.IFNA(VLOOKUP($B70,Basisgetallen!$B$8:$K$171,6,FALSE),0)</f>
        <v>7500</v>
      </c>
      <c r="G70">
        <f>_xlfn.IFNA(VLOOKUP($B70,Basisgetallen!$B$8:$K$171,7,FALSE),0)</f>
        <v>0.5</v>
      </c>
      <c r="H70">
        <f>_xlfn.IFNA(VLOOKUP($B70,Basisgetallen!$B$8:$K$171,8,FALSE),0)</f>
        <v>0</v>
      </c>
      <c r="I70">
        <f>_xlfn.IFNA(VLOOKUP($B70,Basisgetallen!$B$8:$K$171,9,FALSE),0)</f>
        <v>0</v>
      </c>
      <c r="J70" t="str">
        <f>_xlfn.IFNA(VLOOKUP($B70,Basisgetallen!$B$8:$K$171,10,FALSE),"geen opmerkingen")</f>
        <v xml:space="preserve">Grondige herwerking stedenbouwkundige verordening (enkel luik warmte). De volledige kost ligt hoger maar zal ook bij andere afdelingen liggen. </v>
      </c>
    </row>
    <row r="71" spans="2:10">
      <c r="B71" t="str">
        <v>Onderhoud &amp; toetsing van de lokale regelgeving</v>
      </c>
      <c r="C71">
        <f>_xlfn.IFNA(VLOOKUP($B71,Basisgetallen!$B$8:$K$171,3,FALSE)*C$7,0)</f>
        <v>875</v>
      </c>
      <c r="D71">
        <f>_xlfn.IFNA(VLOOKUP($B71,Basisgetallen!$B$8:$K$171,4,FALSE)*D$7,0)</f>
        <v>375</v>
      </c>
      <c r="E71">
        <f>_xlfn.IFNA(VLOOKUP($B71,Basisgetallen!$B$8:$K$171,5,FALSE)*E$7,0)</f>
        <v>0</v>
      </c>
      <c r="F71">
        <f>_xlfn.IFNA(VLOOKUP($B71,Basisgetallen!$B$8:$K$171,6,FALSE),0)</f>
        <v>2000</v>
      </c>
      <c r="G71">
        <f>_xlfn.IFNA(VLOOKUP($B71,Basisgetallen!$B$8:$K$171,7,FALSE),0)</f>
        <v>0.5</v>
      </c>
      <c r="H71">
        <f>_xlfn.IFNA(VLOOKUP($B71,Basisgetallen!$B$8:$K$171,8,FALSE),0)</f>
        <v>0</v>
      </c>
      <c r="I71">
        <f>_xlfn.IFNA(VLOOKUP($B71,Basisgetallen!$B$8:$K$171,9,FALSE),0)</f>
        <v>0</v>
      </c>
      <c r="J71" t="str">
        <f>_xlfn.IFNA(VLOOKUP($B71,Basisgetallen!$B$8:$K$171,10,FALSE),"geen opmerkingen")</f>
        <v>De gemeentelijke stedenbouwkundige verordening regelmatig updaten met nieuwe kennis of ervaringen (bv. Geluidswetgeving buitenunits, gemeenschappelijke stookplaatsen, ….</v>
      </c>
    </row>
    <row r="72" spans="2:10">
      <c r="B72" t="str">
        <v>Opstarten van een traject voor versnelde introductie warmtepompen (trigger: rentabiliteit) [opstartkost]</v>
      </c>
      <c r="C72">
        <f>_xlfn.IFNA(VLOOKUP($B72,Basisgetallen!$B$8:$K$171,3,FALSE)*C$7,0)</f>
        <v>1750</v>
      </c>
      <c r="D72">
        <f>_xlfn.IFNA(VLOOKUP($B72,Basisgetallen!$B$8:$K$171,4,FALSE)*D$7,0)</f>
        <v>1875</v>
      </c>
      <c r="E72">
        <f>_xlfn.IFNA(VLOOKUP($B72,Basisgetallen!$B$8:$K$171,5,FALSE)*E$7,0)</f>
        <v>812.5</v>
      </c>
      <c r="F72">
        <f>_xlfn.IFNA(VLOOKUP($B72,Basisgetallen!$B$8:$K$171,6,FALSE),0)</f>
        <v>7500</v>
      </c>
      <c r="G72">
        <f>_xlfn.IFNA(VLOOKUP($B72,Basisgetallen!$B$8:$K$171,7,FALSE),0)</f>
        <v>1</v>
      </c>
      <c r="H72">
        <f>_xlfn.IFNA(VLOOKUP($B72,Basisgetallen!$B$8:$K$171,8,FALSE),0)</f>
        <v>0</v>
      </c>
      <c r="I72">
        <f>_xlfn.IFNA(VLOOKUP($B72,Basisgetallen!$B$8:$K$171,9,FALSE),0)</f>
        <v>0</v>
      </c>
      <c r="J72" t="str">
        <f>_xlfn.IFNA(VLOOKUP($B72,Basisgetallen!$B$8:$K$171,10,FALSE),"geen opmerkingen")</f>
        <v>Het uitwerken van een communicatieplan en opzetten van groepsaankoop of andere ondersteuning</v>
      </c>
    </row>
    <row r="73" spans="2:10">
      <c r="B73" t="str">
        <v>Opstarten van verhuurders opvolging [opstartkost]</v>
      </c>
      <c r="C73">
        <f>_xlfn.IFNA(VLOOKUP($B73,Basisgetallen!$B$8:$K$171,3,FALSE)*C$7,0)</f>
        <v>1750</v>
      </c>
      <c r="D73">
        <f>_xlfn.IFNA(VLOOKUP($B73,Basisgetallen!$B$8:$K$171,4,FALSE)*D$7,0)</f>
        <v>1500</v>
      </c>
      <c r="E73">
        <f>_xlfn.IFNA(VLOOKUP($B73,Basisgetallen!$B$8:$K$171,5,FALSE)*E$7,0)</f>
        <v>0</v>
      </c>
      <c r="F73">
        <f>_xlfn.IFNA(VLOOKUP($B73,Basisgetallen!$B$8:$K$171,6,FALSE),0)</f>
        <v>5000</v>
      </c>
      <c r="G73">
        <f>_xlfn.IFNA(VLOOKUP($B73,Basisgetallen!$B$8:$K$171,7,FALSE),0)</f>
        <v>1</v>
      </c>
      <c r="H73">
        <f>_xlfn.IFNA(VLOOKUP($B73,Basisgetallen!$B$8:$K$171,8,FALSE),0)</f>
        <v>0</v>
      </c>
      <c r="I73">
        <f>_xlfn.IFNA(VLOOKUP($B73,Basisgetallen!$B$8:$K$171,9,FALSE),0)</f>
        <v>0</v>
      </c>
      <c r="J73" t="str">
        <f>_xlfn.IFNA(VLOOKUP($B73,Basisgetallen!$B$8:$K$171,10,FALSE),"geen opmerkingen")</f>
        <v>Het opstarten van een traject om meer vat te krijgen op de verhuurders. Zorgen dat ze bereikbaar zijn, eventuele regelgeving breed communiceren, …</v>
      </c>
    </row>
    <row r="74" spans="2:10">
      <c r="C74">
        <f>_xlfn.IFNA(VLOOKUP($B74,Basisgetallen!$B$8:$K$171,3,FALSE)*C$7,0)</f>
        <v>0</v>
      </c>
      <c r="D74">
        <f>_xlfn.IFNA(VLOOKUP($B74,Basisgetallen!$B$8:$K$171,4,FALSE)*D$7,0)</f>
        <v>0</v>
      </c>
      <c r="E74">
        <f>_xlfn.IFNA(VLOOKUP($B74,Basisgetallen!$B$8:$K$171,5,FALSE)*E$7,0)</f>
        <v>0</v>
      </c>
      <c r="F74">
        <f>_xlfn.IFNA(VLOOKUP($B74,Basisgetallen!$B$8:$K$171,6,FALSE),0)</f>
        <v>0</v>
      </c>
      <c r="G74">
        <f>_xlfn.IFNA(VLOOKUP($B74,Basisgetallen!$B$8:$K$171,7,FALSE),0)</f>
        <v>0</v>
      </c>
      <c r="H74">
        <f>_xlfn.IFNA(VLOOKUP($B74,Basisgetallen!$B$8:$K$171,8,FALSE),0)</f>
        <v>0</v>
      </c>
      <c r="I74">
        <f>_xlfn.IFNA(VLOOKUP($B74,Basisgetallen!$B$8:$K$171,9,FALSE),0)</f>
        <v>0</v>
      </c>
      <c r="J74" t="str">
        <f>_xlfn.IFNA(VLOOKUP($B74,Basisgetallen!$B$8:$K$171,10,FALSE),"geen opmerkingen")</f>
        <v>geen opmerkingen</v>
      </c>
    </row>
    <row r="75" spans="2:10">
      <c r="C75">
        <f>_xlfn.IFNA(VLOOKUP($B75,Basisgetallen!$B$8:$K$171,3,FALSE)*C$7,0)</f>
        <v>0</v>
      </c>
      <c r="D75">
        <f>_xlfn.IFNA(VLOOKUP($B75,Basisgetallen!$B$8:$K$171,4,FALSE)*D$7,0)</f>
        <v>0</v>
      </c>
      <c r="E75">
        <f>_xlfn.IFNA(VLOOKUP($B75,Basisgetallen!$B$8:$K$171,5,FALSE)*E$7,0)</f>
        <v>0</v>
      </c>
      <c r="F75">
        <f>_xlfn.IFNA(VLOOKUP($B75,Basisgetallen!$B$8:$K$171,6,FALSE),0)</f>
        <v>0</v>
      </c>
      <c r="G75">
        <f>_xlfn.IFNA(VLOOKUP($B75,Basisgetallen!$B$8:$K$171,7,FALSE),0)</f>
        <v>0</v>
      </c>
      <c r="H75">
        <f>_xlfn.IFNA(VLOOKUP($B75,Basisgetallen!$B$8:$K$171,8,FALSE),0)</f>
        <v>0</v>
      </c>
      <c r="I75">
        <f>_xlfn.IFNA(VLOOKUP($B75,Basisgetallen!$B$8:$K$171,9,FALSE),0)</f>
        <v>0</v>
      </c>
      <c r="J75" t="str">
        <f>_xlfn.IFNA(VLOOKUP($B75,Basisgetallen!$B$8:$K$171,10,FALSE),"geen opmerkingen")</f>
        <v>geen opmerkingen</v>
      </c>
    </row>
    <row r="76" spans="2:10">
      <c r="C76">
        <f>_xlfn.IFNA(VLOOKUP($B76,Basisgetallen!$B$8:$K$171,3,FALSE)*C$7,0)</f>
        <v>0</v>
      </c>
      <c r="D76">
        <f>_xlfn.IFNA(VLOOKUP($B76,Basisgetallen!$B$8:$K$171,4,FALSE)*D$7,0)</f>
        <v>0</v>
      </c>
      <c r="E76">
        <f>_xlfn.IFNA(VLOOKUP($B76,Basisgetallen!$B$8:$K$171,5,FALSE)*E$7,0)</f>
        <v>0</v>
      </c>
      <c r="F76">
        <f>_xlfn.IFNA(VLOOKUP($B76,Basisgetallen!$B$8:$K$171,6,FALSE),0)</f>
        <v>0</v>
      </c>
      <c r="G76">
        <f>_xlfn.IFNA(VLOOKUP($B76,Basisgetallen!$B$8:$K$171,7,FALSE),0)</f>
        <v>0</v>
      </c>
      <c r="H76">
        <f>_xlfn.IFNA(VLOOKUP($B76,Basisgetallen!$B$8:$K$171,8,FALSE),0)</f>
        <v>0</v>
      </c>
      <c r="I76">
        <f>_xlfn.IFNA(VLOOKUP($B76,Basisgetallen!$B$8:$K$171,9,FALSE),0)</f>
        <v>0</v>
      </c>
      <c r="J76" t="str">
        <f>_xlfn.IFNA(VLOOKUP($B76,Basisgetallen!$B$8:$K$171,10,FALSE),"geen opmerkingen")</f>
        <v>geen opmerkingen</v>
      </c>
    </row>
    <row r="77" spans="2:10">
      <c r="C77">
        <f>_xlfn.IFNA(VLOOKUP($B77,Basisgetallen!$B$8:$K$171,3,FALSE)*C$7,0)</f>
        <v>0</v>
      </c>
      <c r="D77">
        <f>_xlfn.IFNA(VLOOKUP($B77,Basisgetallen!$B$8:$K$171,4,FALSE)*D$7,0)</f>
        <v>0</v>
      </c>
      <c r="E77">
        <f>_xlfn.IFNA(VLOOKUP($B77,Basisgetallen!$B$8:$K$171,5,FALSE)*E$7,0)</f>
        <v>0</v>
      </c>
      <c r="F77">
        <f>_xlfn.IFNA(VLOOKUP($B77,Basisgetallen!$B$8:$K$171,6,FALSE),0)</f>
        <v>0</v>
      </c>
      <c r="G77">
        <f>_xlfn.IFNA(VLOOKUP($B77,Basisgetallen!$B$8:$K$171,7,FALSE),0)</f>
        <v>0</v>
      </c>
      <c r="H77">
        <f>_xlfn.IFNA(VLOOKUP($B77,Basisgetallen!$B$8:$K$171,8,FALSE),0)</f>
        <v>0</v>
      </c>
      <c r="I77">
        <f>_xlfn.IFNA(VLOOKUP($B77,Basisgetallen!$B$8:$K$171,9,FALSE),0)</f>
        <v>0</v>
      </c>
      <c r="J77" t="str">
        <f>_xlfn.IFNA(VLOOKUP($B77,Basisgetallen!$B$8:$K$171,10,FALSE),"geen opmerkingen")</f>
        <v>geen opmerkingen</v>
      </c>
    </row>
    <row r="78" spans="2:10">
      <c r="C78">
        <f>_xlfn.IFNA(VLOOKUP($B78,Basisgetallen!$B$8:$K$171,3,FALSE)*C$7,0)</f>
        <v>0</v>
      </c>
      <c r="D78">
        <f>_xlfn.IFNA(VLOOKUP($B78,Basisgetallen!$B$8:$K$171,4,FALSE)*D$7,0)</f>
        <v>0</v>
      </c>
      <c r="E78">
        <f>_xlfn.IFNA(VLOOKUP($B78,Basisgetallen!$B$8:$K$171,5,FALSE)*E$7,0)</f>
        <v>0</v>
      </c>
      <c r="F78">
        <f>_xlfn.IFNA(VLOOKUP($B78,Basisgetallen!$B$8:$K$171,6,FALSE),0)</f>
        <v>0</v>
      </c>
      <c r="G78">
        <f>_xlfn.IFNA(VLOOKUP($B78,Basisgetallen!$B$8:$K$171,7,FALSE),0)</f>
        <v>0</v>
      </c>
      <c r="H78">
        <f>_xlfn.IFNA(VLOOKUP($B78,Basisgetallen!$B$8:$K$171,8,FALSE),0)</f>
        <v>0</v>
      </c>
      <c r="I78">
        <f>_xlfn.IFNA(VLOOKUP($B78,Basisgetallen!$B$8:$K$171,9,FALSE),0)</f>
        <v>0</v>
      </c>
      <c r="J78" t="str">
        <f>_xlfn.IFNA(VLOOKUP($B78,Basisgetallen!$B$8:$K$171,10,FALSE),"geen opmerkingen")</f>
        <v>geen opmerkingen</v>
      </c>
    </row>
    <row r="79" spans="2:10">
      <c r="C79">
        <f>_xlfn.IFNA(VLOOKUP($B79,Basisgetallen!$B$8:$K$171,3,FALSE)*C$7,0)</f>
        <v>0</v>
      </c>
      <c r="D79">
        <f>_xlfn.IFNA(VLOOKUP($B79,Basisgetallen!$B$8:$K$171,4,FALSE)*D$7,0)</f>
        <v>0</v>
      </c>
      <c r="E79">
        <f>_xlfn.IFNA(VLOOKUP($B79,Basisgetallen!$B$8:$K$171,5,FALSE)*E$7,0)</f>
        <v>0</v>
      </c>
      <c r="F79">
        <f>_xlfn.IFNA(VLOOKUP($B79,Basisgetallen!$B$8:$K$171,6,FALSE),0)</f>
        <v>0</v>
      </c>
      <c r="G79">
        <f>_xlfn.IFNA(VLOOKUP($B79,Basisgetallen!$B$8:$K$171,7,FALSE),0)</f>
        <v>0</v>
      </c>
      <c r="H79">
        <f>_xlfn.IFNA(VLOOKUP($B79,Basisgetallen!$B$8:$K$171,8,FALSE),0)</f>
        <v>0</v>
      </c>
      <c r="I79">
        <f>_xlfn.IFNA(VLOOKUP($B79,Basisgetallen!$B$8:$K$171,9,FALSE),0)</f>
        <v>0</v>
      </c>
      <c r="J79" t="str">
        <f>_xlfn.IFNA(VLOOKUP($B79,Basisgetallen!$B$8:$K$171,10,FALSE),"geen opmerkingen")</f>
        <v>geen opmerkingen</v>
      </c>
    </row>
    <row r="80" spans="2:10">
      <c r="C80">
        <f>_xlfn.IFNA(VLOOKUP($B80,Basisgetallen!$B$8:$K$171,3,FALSE)*C$7,0)</f>
        <v>0</v>
      </c>
      <c r="D80">
        <f>_xlfn.IFNA(VLOOKUP($B80,Basisgetallen!$B$8:$K$171,4,FALSE)*D$7,0)</f>
        <v>0</v>
      </c>
      <c r="E80">
        <f>_xlfn.IFNA(VLOOKUP($B80,Basisgetallen!$B$8:$K$171,5,FALSE)*E$7,0)</f>
        <v>0</v>
      </c>
      <c r="F80">
        <f>_xlfn.IFNA(VLOOKUP($B80,Basisgetallen!$B$8:$K$171,6,FALSE),0)</f>
        <v>0</v>
      </c>
      <c r="G80">
        <f>_xlfn.IFNA(VLOOKUP($B80,Basisgetallen!$B$8:$K$171,7,FALSE),0)</f>
        <v>0</v>
      </c>
      <c r="H80">
        <f>_xlfn.IFNA(VLOOKUP($B80,Basisgetallen!$B$8:$K$171,8,FALSE),0)</f>
        <v>0</v>
      </c>
      <c r="I80">
        <f>_xlfn.IFNA(VLOOKUP($B80,Basisgetallen!$B$8:$K$171,9,FALSE),0)</f>
        <v>0</v>
      </c>
      <c r="J80" t="str">
        <f>_xlfn.IFNA(VLOOKUP($B80,Basisgetallen!$B$8:$K$171,10,FALSE),"geen opmerkingen")</f>
        <v>geen opmerkingen</v>
      </c>
    </row>
    <row r="81" spans="1:10">
      <c r="C81">
        <f>_xlfn.IFNA(VLOOKUP($B81,Basisgetallen!$B$8:$K$171,3,FALSE)*C$7,0)</f>
        <v>0</v>
      </c>
      <c r="D81">
        <f>_xlfn.IFNA(VLOOKUP($B81,Basisgetallen!$B$8:$K$171,4,FALSE)*D$7,0)</f>
        <v>0</v>
      </c>
      <c r="E81">
        <f>_xlfn.IFNA(VLOOKUP($B81,Basisgetallen!$B$8:$K$171,5,FALSE)*E$7,0)</f>
        <v>0</v>
      </c>
      <c r="F81">
        <f>_xlfn.IFNA(VLOOKUP($B81,Basisgetallen!$B$8:$K$171,6,FALSE),0)</f>
        <v>0</v>
      </c>
      <c r="G81">
        <f>_xlfn.IFNA(VLOOKUP($B81,Basisgetallen!$B$8:$K$171,7,FALSE),0)</f>
        <v>0</v>
      </c>
      <c r="H81">
        <f>_xlfn.IFNA(VLOOKUP($B81,Basisgetallen!$B$8:$K$171,8,FALSE),0)</f>
        <v>0</v>
      </c>
      <c r="I81">
        <f>_xlfn.IFNA(VLOOKUP($B81,Basisgetallen!$B$8:$K$171,9,FALSE),0)</f>
        <v>0</v>
      </c>
      <c r="J81" t="str">
        <f>_xlfn.IFNA(VLOOKUP($B81,Basisgetallen!$B$8:$K$171,10,FALSE),"geen opmerkingen")</f>
        <v>geen opmerkingen</v>
      </c>
    </row>
    <row r="82" spans="1:10">
      <c r="C82">
        <f>_xlfn.IFNA(VLOOKUP($B82,Basisgetallen!$B$8:$K$171,3,FALSE)*C$7,0)</f>
        <v>0</v>
      </c>
      <c r="D82">
        <f>_xlfn.IFNA(VLOOKUP($B82,Basisgetallen!$B$8:$K$171,4,FALSE)*D$7,0)</f>
        <v>0</v>
      </c>
      <c r="E82">
        <f>_xlfn.IFNA(VLOOKUP($B82,Basisgetallen!$B$8:$K$171,5,FALSE)*E$7,0)</f>
        <v>0</v>
      </c>
      <c r="F82">
        <f>_xlfn.IFNA(VLOOKUP($B82,Basisgetallen!$B$8:$K$171,6,FALSE),0)</f>
        <v>0</v>
      </c>
      <c r="G82">
        <f>_xlfn.IFNA(VLOOKUP($B82,Basisgetallen!$B$8:$K$171,7,FALSE),0)</f>
        <v>0</v>
      </c>
      <c r="H82">
        <f>_xlfn.IFNA(VLOOKUP($B82,Basisgetallen!$B$8:$K$171,8,FALSE),0)</f>
        <v>0</v>
      </c>
      <c r="I82">
        <f>_xlfn.IFNA(VLOOKUP($B82,Basisgetallen!$B$8:$K$171,9,FALSE),0)</f>
        <v>0</v>
      </c>
      <c r="J82" t="str">
        <f>_xlfn.IFNA(VLOOKUP($B82,Basisgetallen!$B$8:$K$171,10,FALSE),"geen opmerkingen")</f>
        <v>geen opmerkingen</v>
      </c>
    </row>
    <row r="83" spans="1:10">
      <c r="C83">
        <f>_xlfn.IFNA(VLOOKUP($B83,Basisgetallen!$B$8:$K$171,3,FALSE)*C$7,0)</f>
        <v>0</v>
      </c>
      <c r="D83">
        <f>_xlfn.IFNA(VLOOKUP($B83,Basisgetallen!$B$8:$K$171,4,FALSE)*D$7,0)</f>
        <v>0</v>
      </c>
      <c r="E83">
        <f>_xlfn.IFNA(VLOOKUP($B83,Basisgetallen!$B$8:$K$171,5,FALSE)*E$7,0)</f>
        <v>0</v>
      </c>
      <c r="F83">
        <f>_xlfn.IFNA(VLOOKUP($B83,Basisgetallen!$B$8:$K$171,6,FALSE),0)</f>
        <v>0</v>
      </c>
      <c r="G83">
        <f>_xlfn.IFNA(VLOOKUP($B83,Basisgetallen!$B$8:$K$171,7,FALSE),0)</f>
        <v>0</v>
      </c>
      <c r="H83">
        <f>_xlfn.IFNA(VLOOKUP($B83,Basisgetallen!$B$8:$K$171,8,FALSE),0)</f>
        <v>0</v>
      </c>
      <c r="I83">
        <f>_xlfn.IFNA(VLOOKUP($B83,Basisgetallen!$B$8:$K$171,9,FALSE),0)</f>
        <v>0</v>
      </c>
      <c r="J83" t="str">
        <f>_xlfn.IFNA(VLOOKUP($B83,Basisgetallen!$B$8:$K$171,10,FALSE),"geen opmerkingen")</f>
        <v>geen opmerkingen</v>
      </c>
    </row>
    <row r="84" spans="1:10">
      <c r="C84">
        <f>_xlfn.IFNA(VLOOKUP($B84,Basisgetallen!$B$8:$K$171,3,FALSE)*C$7,0)</f>
        <v>0</v>
      </c>
      <c r="D84">
        <f>_xlfn.IFNA(VLOOKUP($B84,Basisgetallen!$B$8:$K$171,4,FALSE)*D$7,0)</f>
        <v>0</v>
      </c>
      <c r="E84">
        <f>_xlfn.IFNA(VLOOKUP($B84,Basisgetallen!$B$8:$K$171,5,FALSE)*E$7,0)</f>
        <v>0</v>
      </c>
      <c r="F84">
        <f>_xlfn.IFNA(VLOOKUP($B84,Basisgetallen!$B$8:$K$171,6,FALSE),0)</f>
        <v>0</v>
      </c>
      <c r="G84">
        <f>_xlfn.IFNA(VLOOKUP($B84,Basisgetallen!$B$8:$K$171,7,FALSE),0)</f>
        <v>0</v>
      </c>
      <c r="H84">
        <f>_xlfn.IFNA(VLOOKUP($B84,Basisgetallen!$B$8:$K$171,8,FALSE),0)</f>
        <v>0</v>
      </c>
      <c r="I84">
        <f>_xlfn.IFNA(VLOOKUP($B84,Basisgetallen!$B$8:$K$171,9,FALSE),0)</f>
        <v>0</v>
      </c>
      <c r="J84" t="str">
        <f>_xlfn.IFNA(VLOOKUP($B84,Basisgetallen!$B$8:$K$171,10,FALSE),"geen opmerkingen")</f>
        <v>geen opmerkingen</v>
      </c>
    </row>
    <row r="85" spans="1:10">
      <c r="C85">
        <f>_xlfn.IFNA(VLOOKUP($B85,Basisgetallen!$B$8:$K$171,3,FALSE)*C$7,0)</f>
        <v>0</v>
      </c>
      <c r="D85">
        <f>_xlfn.IFNA(VLOOKUP($B85,Basisgetallen!$B$8:$K$171,4,FALSE)*D$7,0)</f>
        <v>0</v>
      </c>
      <c r="E85">
        <f>_xlfn.IFNA(VLOOKUP($B85,Basisgetallen!$B$8:$K$171,5,FALSE)*E$7,0)</f>
        <v>0</v>
      </c>
      <c r="F85">
        <f>_xlfn.IFNA(VLOOKUP($B85,Basisgetallen!$B$8:$K$171,6,FALSE),0)</f>
        <v>0</v>
      </c>
      <c r="G85">
        <f>_xlfn.IFNA(VLOOKUP($B85,Basisgetallen!$B$8:$K$171,7,FALSE),0)</f>
        <v>0</v>
      </c>
      <c r="H85">
        <f>_xlfn.IFNA(VLOOKUP($B85,Basisgetallen!$B$8:$K$171,8,FALSE),0)</f>
        <v>0</v>
      </c>
      <c r="I85">
        <f>_xlfn.IFNA(VLOOKUP($B85,Basisgetallen!$B$8:$K$171,9,FALSE),0)</f>
        <v>0</v>
      </c>
      <c r="J85" t="str">
        <f>_xlfn.IFNA(VLOOKUP($B85,Basisgetallen!$B$8:$K$171,10,FALSE),"geen opmerkingen")</f>
        <v>geen opmerkingen</v>
      </c>
    </row>
    <row r="86" spans="1:10">
      <c r="C86">
        <f>_xlfn.IFNA(VLOOKUP($B86,Basisgetallen!$B$8:$K$171,3,FALSE)*C$7,0)</f>
        <v>0</v>
      </c>
      <c r="D86">
        <f>_xlfn.IFNA(VLOOKUP($B86,Basisgetallen!$B$8:$K$171,4,FALSE)*D$7,0)</f>
        <v>0</v>
      </c>
      <c r="E86">
        <f>_xlfn.IFNA(VLOOKUP($B86,Basisgetallen!$B$8:$K$171,5,FALSE)*E$7,0)</f>
        <v>0</v>
      </c>
      <c r="F86">
        <f>_xlfn.IFNA(VLOOKUP($B86,Basisgetallen!$B$8:$K$171,6,FALSE),0)</f>
        <v>0</v>
      </c>
      <c r="G86">
        <f>_xlfn.IFNA(VLOOKUP($B86,Basisgetallen!$B$8:$K$171,7,FALSE),0)</f>
        <v>0</v>
      </c>
      <c r="H86">
        <f>_xlfn.IFNA(VLOOKUP($B86,Basisgetallen!$B$8:$K$171,8,FALSE),0)</f>
        <v>0</v>
      </c>
      <c r="I86">
        <f>_xlfn.IFNA(VLOOKUP($B86,Basisgetallen!$B$8:$K$171,9,FALSE),0)</f>
        <v>0</v>
      </c>
      <c r="J86" t="str">
        <f>_xlfn.IFNA(VLOOKUP($B86,Basisgetallen!$B$8:$K$171,10,FALSE),"geen opmerkingen")</f>
        <v>geen opmerkingen</v>
      </c>
    </row>
    <row r="87" spans="1:10">
      <c r="C87">
        <f>_xlfn.IFNA(VLOOKUP($B87,Basisgetallen!$B$8:$K$171,3,FALSE)*C$7,0)</f>
        <v>0</v>
      </c>
      <c r="D87">
        <f>_xlfn.IFNA(VLOOKUP($B87,Basisgetallen!$B$8:$K$171,4,FALSE)*D$7,0)</f>
        <v>0</v>
      </c>
      <c r="E87">
        <f>_xlfn.IFNA(VLOOKUP($B87,Basisgetallen!$B$8:$K$171,5,FALSE)*E$7,0)</f>
        <v>0</v>
      </c>
      <c r="F87">
        <f>_xlfn.IFNA(VLOOKUP($B87,Basisgetallen!$B$8:$K$171,6,FALSE),0)</f>
        <v>0</v>
      </c>
      <c r="G87">
        <f>_xlfn.IFNA(VLOOKUP($B87,Basisgetallen!$B$8:$K$171,7,FALSE),0)</f>
        <v>0</v>
      </c>
      <c r="H87">
        <f>_xlfn.IFNA(VLOOKUP($B87,Basisgetallen!$B$8:$K$171,8,FALSE),0)</f>
        <v>0</v>
      </c>
      <c r="I87">
        <f>_xlfn.IFNA(VLOOKUP($B87,Basisgetallen!$B$8:$K$171,9,FALSE),0)</f>
        <v>0</v>
      </c>
      <c r="J87" t="str">
        <f>_xlfn.IFNA(VLOOKUP($B87,Basisgetallen!$B$8:$K$171,10,FALSE),"geen opmerkingen")</f>
        <v>geen opmerkingen</v>
      </c>
    </row>
    <row r="88" spans="1:10">
      <c r="C88">
        <f>_xlfn.IFNA(VLOOKUP($B88,Basisgetallen!$B$8:$K$171,3,FALSE)*C$7,0)</f>
        <v>0</v>
      </c>
      <c r="D88">
        <f>_xlfn.IFNA(VLOOKUP($B88,Basisgetallen!$B$8:$K$171,4,FALSE)*D$7,0)</f>
        <v>0</v>
      </c>
      <c r="E88">
        <f>_xlfn.IFNA(VLOOKUP($B88,Basisgetallen!$B$8:$K$171,5,FALSE)*E$7,0)</f>
        <v>0</v>
      </c>
      <c r="F88">
        <f>_xlfn.IFNA(VLOOKUP($B88,Basisgetallen!$B$8:$K$171,6,FALSE),0)</f>
        <v>0</v>
      </c>
      <c r="G88">
        <f>_xlfn.IFNA(VLOOKUP($B88,Basisgetallen!$B$8:$K$171,7,FALSE),0)</f>
        <v>0</v>
      </c>
      <c r="H88">
        <f>_xlfn.IFNA(VLOOKUP($B88,Basisgetallen!$B$8:$K$171,8,FALSE),0)</f>
        <v>0</v>
      </c>
      <c r="I88">
        <f>_xlfn.IFNA(VLOOKUP($B88,Basisgetallen!$B$8:$K$171,9,FALSE),0)</f>
        <v>0</v>
      </c>
      <c r="J88" t="str">
        <f>_xlfn.IFNA(VLOOKUP($B88,Basisgetallen!$B$8:$K$171,10,FALSE),"geen opmerkingen")</f>
        <v>geen opmerkingen</v>
      </c>
    </row>
    <row r="89" spans="1:10">
      <c r="C89">
        <f>_xlfn.IFNA(VLOOKUP($B89,Basisgetallen!$B$8:$K$171,3,FALSE)*C$7,0)</f>
        <v>0</v>
      </c>
      <c r="D89">
        <f>_xlfn.IFNA(VLOOKUP($B89,Basisgetallen!$B$8:$K$171,4,FALSE)*D$7,0)</f>
        <v>0</v>
      </c>
      <c r="E89">
        <f>_xlfn.IFNA(VLOOKUP($B89,Basisgetallen!$B$8:$K$171,5,FALSE)*E$7,0)</f>
        <v>0</v>
      </c>
      <c r="F89">
        <f>_xlfn.IFNA(VLOOKUP($B89,Basisgetallen!$B$8:$K$171,6,FALSE),0)</f>
        <v>0</v>
      </c>
      <c r="G89">
        <f>_xlfn.IFNA(VLOOKUP($B89,Basisgetallen!$B$8:$K$171,7,FALSE),0)</f>
        <v>0</v>
      </c>
      <c r="H89">
        <f>_xlfn.IFNA(VLOOKUP($B89,Basisgetallen!$B$8:$K$171,8,FALSE),0)</f>
        <v>0</v>
      </c>
      <c r="I89">
        <f>_xlfn.IFNA(VLOOKUP($B89,Basisgetallen!$B$8:$K$171,9,FALSE),0)</f>
        <v>0</v>
      </c>
      <c r="J89" t="str">
        <f>_xlfn.IFNA(VLOOKUP($B89,Basisgetallen!$B$8:$K$171,10,FALSE),"geen opmerkingen")</f>
        <v>geen opmerkingen</v>
      </c>
    </row>
    <row r="90" spans="1:10">
      <c r="C90">
        <f>_xlfn.IFNA(VLOOKUP($B90,Basisgetallen!$B$8:$K$171,3,FALSE)*C$7,0)</f>
        <v>0</v>
      </c>
      <c r="D90">
        <f>_xlfn.IFNA(VLOOKUP($B90,Basisgetallen!$B$8:$K$171,4,FALSE)*D$7,0)</f>
        <v>0</v>
      </c>
      <c r="E90">
        <f>_xlfn.IFNA(VLOOKUP($B90,Basisgetallen!$B$8:$K$171,5,FALSE)*E$7,0)</f>
        <v>0</v>
      </c>
      <c r="F90">
        <f>_xlfn.IFNA(VLOOKUP($B90,Basisgetallen!$B$8:$K$171,6,FALSE),0)</f>
        <v>0</v>
      </c>
      <c r="G90">
        <f>_xlfn.IFNA(VLOOKUP($B90,Basisgetallen!$B$8:$K$171,7,FALSE),0)</f>
        <v>0</v>
      </c>
      <c r="H90">
        <f>_xlfn.IFNA(VLOOKUP($B90,Basisgetallen!$B$8:$K$171,8,FALSE),0)</f>
        <v>0</v>
      </c>
      <c r="I90">
        <f>_xlfn.IFNA(VLOOKUP($B90,Basisgetallen!$B$8:$K$171,9,FALSE),0)</f>
        <v>0</v>
      </c>
      <c r="J90" t="str">
        <f>_xlfn.IFNA(VLOOKUP($B90,Basisgetallen!$B$8:$K$171,10,FALSE),"geen opmerkingen")</f>
        <v>geen opmerkingen</v>
      </c>
    </row>
    <row r="91" spans="1:10">
      <c r="C91">
        <f>_xlfn.IFNA(VLOOKUP($B91,Basisgetallen!$B$8:$K$171,3,FALSE)*C$7,0)</f>
        <v>0</v>
      </c>
      <c r="D91">
        <f>_xlfn.IFNA(VLOOKUP($B91,Basisgetallen!$B$8:$K$171,4,FALSE)*D$7,0)</f>
        <v>0</v>
      </c>
      <c r="E91">
        <f>_xlfn.IFNA(VLOOKUP($B91,Basisgetallen!$B$8:$K$171,5,FALSE)*E$7,0)</f>
        <v>0</v>
      </c>
      <c r="F91">
        <f>_xlfn.IFNA(VLOOKUP($B91,Basisgetallen!$B$8:$K$171,6,FALSE),0)</f>
        <v>0</v>
      </c>
      <c r="G91">
        <f>_xlfn.IFNA(VLOOKUP($B91,Basisgetallen!$B$8:$K$171,7,FALSE),0)</f>
        <v>0</v>
      </c>
      <c r="H91">
        <f>_xlfn.IFNA(VLOOKUP($B91,Basisgetallen!$B$8:$K$171,8,FALSE),0)</f>
        <v>0</v>
      </c>
      <c r="I91">
        <f>_xlfn.IFNA(VLOOKUP($B91,Basisgetallen!$B$8:$K$171,9,FALSE),0)</f>
        <v>0</v>
      </c>
      <c r="J91" t="str">
        <f>_xlfn.IFNA(VLOOKUP($B91,Basisgetallen!$B$8:$K$171,10,FALSE),"geen opmerkingen")</f>
        <v>geen opmerkingen</v>
      </c>
    </row>
    <row r="92" spans="1:10">
      <c r="C92">
        <f>_xlfn.IFNA(VLOOKUP($B92,Basisgetallen!$B$8:$K$171,3,FALSE)*C$7,0)</f>
        <v>0</v>
      </c>
      <c r="D92">
        <f>_xlfn.IFNA(VLOOKUP($B92,Basisgetallen!$B$8:$K$171,4,FALSE)*D$7,0)</f>
        <v>0</v>
      </c>
      <c r="E92">
        <f>_xlfn.IFNA(VLOOKUP($B92,Basisgetallen!$B$8:$K$171,5,FALSE)*E$7,0)</f>
        <v>0</v>
      </c>
      <c r="F92">
        <f>_xlfn.IFNA(VLOOKUP($B92,Basisgetallen!$B$8:$K$171,6,FALSE),0)</f>
        <v>0</v>
      </c>
      <c r="G92">
        <f>_xlfn.IFNA(VLOOKUP($B92,Basisgetallen!$B$8:$K$171,7,FALSE),0)</f>
        <v>0</v>
      </c>
      <c r="H92">
        <f>_xlfn.IFNA(VLOOKUP($B92,Basisgetallen!$B$8:$K$171,8,FALSE),0)</f>
        <v>0</v>
      </c>
      <c r="I92">
        <f>_xlfn.IFNA(VLOOKUP($B92,Basisgetallen!$B$8:$K$171,9,FALSE),0)</f>
        <v>0</v>
      </c>
      <c r="J92" t="str">
        <f>_xlfn.IFNA(VLOOKUP($B92,Basisgetallen!$B$8:$K$171,10,FALSE),"geen opmerkingen")</f>
        <v>geen opmerkingen</v>
      </c>
    </row>
    <row r="93" spans="1:10">
      <c r="C93">
        <f>_xlfn.IFNA(VLOOKUP($B93,Basisgetallen!$B$8:$K$171,3,FALSE)*C$7,0)</f>
        <v>0</v>
      </c>
      <c r="D93">
        <f>_xlfn.IFNA(VLOOKUP($B93,Basisgetallen!$B$8:$K$171,4,FALSE)*D$7,0)</f>
        <v>0</v>
      </c>
      <c r="E93">
        <f>_xlfn.IFNA(VLOOKUP($B93,Basisgetallen!$B$8:$K$171,5,FALSE)*E$7,0)</f>
        <v>0</v>
      </c>
      <c r="F93">
        <f>_xlfn.IFNA(VLOOKUP($B93,Basisgetallen!$B$8:$K$171,6,FALSE),0)</f>
        <v>0</v>
      </c>
      <c r="G93">
        <f>_xlfn.IFNA(VLOOKUP($B93,Basisgetallen!$B$8:$K$171,7,FALSE),0)</f>
        <v>0</v>
      </c>
      <c r="H93">
        <f>_xlfn.IFNA(VLOOKUP($B93,Basisgetallen!$B$8:$K$171,8,FALSE),0)</f>
        <v>0</v>
      </c>
      <c r="I93">
        <f>_xlfn.IFNA(VLOOKUP($B93,Basisgetallen!$B$8:$K$171,9,FALSE),0)</f>
        <v>0</v>
      </c>
      <c r="J93" t="str">
        <f>_xlfn.IFNA(VLOOKUP($B93,Basisgetallen!$B$8:$K$171,10,FALSE),"geen opmerkingen")</f>
        <v>geen opmerkingen</v>
      </c>
    </row>
    <row r="94" spans="1:10" ht="27.75" thickBot="1">
      <c r="A94" s="169" t="s">
        <v>8</v>
      </c>
      <c r="C94">
        <f>_xlfn.IFNA(VLOOKUP($B94,Basisgetallen!$B$8:$K$171,3,FALSE)*C$7,0)</f>
        <v>0</v>
      </c>
      <c r="D94">
        <f>_xlfn.IFNA(VLOOKUP($B94,Basisgetallen!$B$8:$K$171,4,FALSE)*D$7,0)</f>
        <v>0</v>
      </c>
      <c r="E94">
        <f>_xlfn.IFNA(VLOOKUP($B94,Basisgetallen!$B$8:$K$171,5,FALSE)*E$7,0)</f>
        <v>0</v>
      </c>
      <c r="F94">
        <f>_xlfn.IFNA(VLOOKUP($B94,Basisgetallen!$B$8:$K$171,6,FALSE),0)</f>
        <v>0</v>
      </c>
      <c r="G94">
        <f>_xlfn.IFNA(VLOOKUP($B94,Basisgetallen!$B$8:$K$171,7,FALSE),0)</f>
        <v>0</v>
      </c>
      <c r="H94">
        <f>_xlfn.IFNA(VLOOKUP($B94,Basisgetallen!$B$8:$K$171,8,FALSE),0)</f>
        <v>0</v>
      </c>
      <c r="I94">
        <f>_xlfn.IFNA(VLOOKUP($B94,Basisgetallen!$B$8:$K$171,9,FALSE),0)</f>
        <v>0</v>
      </c>
      <c r="J94" t="str">
        <f>_xlfn.IFNA(VLOOKUP($B94,Basisgetallen!$B$8:$K$171,10,FALSE),"geen opmerkingen")</f>
        <v>geen opmerkingen</v>
      </c>
    </row>
    <row r="95" spans="1:10" ht="15.75" thickTop="1">
      <c r="B95" t="str" cm="1">
        <f t="array" ref="B95:B97">_xlfn.UNIQUE(_xlfn._xlws.FILTER(Basisgetallen!B89:B104,Basisgetallen!B89:B104&lt;&gt;""))</f>
        <v>Opleiding andere diensten - basiskennis en verwijzingssystemen
[per kalenderjaar]</v>
      </c>
      <c r="C95">
        <f>_xlfn.IFNA(VLOOKUP($B95,Basisgetallen!$B$8:$K$171,3,FALSE)*C$7,0)</f>
        <v>875</v>
      </c>
      <c r="D95">
        <f>_xlfn.IFNA(VLOOKUP($B95,Basisgetallen!$B$8:$K$171,4,FALSE)*D$7,0)</f>
        <v>375</v>
      </c>
      <c r="E95">
        <f>_xlfn.IFNA(VLOOKUP($B95,Basisgetallen!$B$8:$K$171,5,FALSE)*E$7,0)</f>
        <v>0</v>
      </c>
      <c r="F95">
        <f>_xlfn.IFNA(VLOOKUP($B95,Basisgetallen!$B$8:$K$171,6,FALSE),0)</f>
        <v>1000</v>
      </c>
      <c r="G95">
        <f>_xlfn.IFNA(VLOOKUP($B95,Basisgetallen!$B$8:$K$171,7,FALSE),0)</f>
        <v>1</v>
      </c>
      <c r="H95">
        <f>_xlfn.IFNA(VLOOKUP($B95,Basisgetallen!$B$8:$K$171,8,FALSE),0)</f>
        <v>0</v>
      </c>
      <c r="I95">
        <f>_xlfn.IFNA(VLOOKUP($B95,Basisgetallen!$B$8:$K$171,9,FALSE),0)</f>
        <v>0</v>
      </c>
      <c r="J95" t="str">
        <f>_xlfn.IFNA(VLOOKUP($B95,Basisgetallen!$B$8:$K$171,10,FALSE),"geen opmerkingen")</f>
        <v xml:space="preserve">Opleidingsdagen, bv via VVSG volgen </v>
      </c>
    </row>
    <row r="96" spans="1:10">
      <c r="B96" t="str">
        <v>Team &amp; taakplanning 
[per kalenderjaar]</v>
      </c>
      <c r="C96">
        <f>_xlfn.IFNA(VLOOKUP($B96,Basisgetallen!$B$8:$K$171,3,FALSE)*C$7,0)</f>
        <v>1312.5</v>
      </c>
      <c r="D96">
        <f>_xlfn.IFNA(VLOOKUP($B96,Basisgetallen!$B$8:$K$171,4,FALSE)*D$7,0)</f>
        <v>0</v>
      </c>
      <c r="E96">
        <f>_xlfn.IFNA(VLOOKUP($B96,Basisgetallen!$B$8:$K$171,5,FALSE)*E$7,0)</f>
        <v>0</v>
      </c>
      <c r="F96">
        <f>_xlfn.IFNA(VLOOKUP($B96,Basisgetallen!$B$8:$K$171,6,FALSE),0)</f>
        <v>0</v>
      </c>
      <c r="G96">
        <f>_xlfn.IFNA(VLOOKUP($B96,Basisgetallen!$B$8:$K$171,7,FALSE),0)</f>
        <v>1</v>
      </c>
      <c r="H96">
        <f>_xlfn.IFNA(VLOOKUP($B96,Basisgetallen!$B$8:$K$171,8,FALSE),0)</f>
        <v>0</v>
      </c>
      <c r="I96">
        <f>_xlfn.IFNA(VLOOKUP($B96,Basisgetallen!$B$8:$K$171,9,FALSE),0)</f>
        <v>0</v>
      </c>
      <c r="J96" t="str">
        <f>_xlfn.IFNA(VLOOKUP($B96,Basisgetallen!$B$8:$K$171,10,FALSE),"geen opmerkingen")</f>
        <v>Jaarplanning opmaken en beheren door 1 aangestelde coördinatir</v>
      </c>
    </row>
    <row r="97" spans="1:10">
      <c r="B97" t="str">
        <v>reserve</v>
      </c>
      <c r="C97">
        <f>_xlfn.IFNA(VLOOKUP($B97,Basisgetallen!$B$8:$K$171,3,FALSE)*C$7,0)</f>
        <v>0</v>
      </c>
      <c r="D97">
        <f>_xlfn.IFNA(VLOOKUP($B97,Basisgetallen!$B$8:$K$171,4,FALSE)*D$7,0)</f>
        <v>0</v>
      </c>
      <c r="E97">
        <f>_xlfn.IFNA(VLOOKUP($B97,Basisgetallen!$B$8:$K$171,5,FALSE)*E$7,0)</f>
        <v>0</v>
      </c>
      <c r="F97">
        <f>_xlfn.IFNA(VLOOKUP($B97,Basisgetallen!$B$8:$K$171,6,FALSE),0)</f>
        <v>0</v>
      </c>
      <c r="G97">
        <f>_xlfn.IFNA(VLOOKUP($B97,Basisgetallen!$B$8:$K$171,7,FALSE),0)</f>
        <v>1</v>
      </c>
      <c r="H97">
        <f>_xlfn.IFNA(VLOOKUP($B97,Basisgetallen!$B$8:$K$171,8,FALSE),0)</f>
        <v>0</v>
      </c>
      <c r="I97">
        <f>_xlfn.IFNA(VLOOKUP($B97,Basisgetallen!$B$8:$K$171,9,FALSE),0)</f>
        <v>0</v>
      </c>
      <c r="J97">
        <f>_xlfn.IFNA(VLOOKUP($B97,Basisgetallen!$B$8:$K$171,10,FALSE),"geen opmerkingen")</f>
        <v>0</v>
      </c>
    </row>
    <row r="98" spans="1:10">
      <c r="C98">
        <f>_xlfn.IFNA(VLOOKUP($B98,Basisgetallen!$B$8:$K$171,3,FALSE)*C$7,0)</f>
        <v>0</v>
      </c>
      <c r="D98">
        <f>_xlfn.IFNA(VLOOKUP($B98,Basisgetallen!$B$8:$K$171,4,FALSE)*D$7,0)</f>
        <v>0</v>
      </c>
      <c r="E98">
        <f>_xlfn.IFNA(VLOOKUP($B98,Basisgetallen!$B$8:$K$171,5,FALSE)*E$7,0)</f>
        <v>0</v>
      </c>
      <c r="F98">
        <f>_xlfn.IFNA(VLOOKUP($B98,Basisgetallen!$B$8:$K$171,6,FALSE),0)</f>
        <v>0</v>
      </c>
      <c r="G98">
        <f>_xlfn.IFNA(VLOOKUP($B98,Basisgetallen!$B$8:$K$171,7,FALSE),0)</f>
        <v>0</v>
      </c>
      <c r="H98">
        <f>_xlfn.IFNA(VLOOKUP($B98,Basisgetallen!$B$8:$K$171,8,FALSE),0)</f>
        <v>0</v>
      </c>
      <c r="I98">
        <f>_xlfn.IFNA(VLOOKUP($B98,Basisgetallen!$B$8:$K$171,9,FALSE),0)</f>
        <v>0</v>
      </c>
      <c r="J98" t="str">
        <f>_xlfn.IFNA(VLOOKUP($B98,Basisgetallen!$B$8:$K$171,10,FALSE),"geen opmerkingen")</f>
        <v>geen opmerkingen</v>
      </c>
    </row>
    <row r="99" spans="1:10">
      <c r="C99">
        <f>_xlfn.IFNA(VLOOKUP($B99,Basisgetallen!$B$8:$K$171,3,FALSE)*C$7,0)</f>
        <v>0</v>
      </c>
      <c r="D99">
        <f>_xlfn.IFNA(VLOOKUP($B99,Basisgetallen!$B$8:$K$171,4,FALSE)*D$7,0)</f>
        <v>0</v>
      </c>
      <c r="E99">
        <f>_xlfn.IFNA(VLOOKUP($B99,Basisgetallen!$B$8:$K$171,5,FALSE)*E$7,0)</f>
        <v>0</v>
      </c>
      <c r="F99">
        <f>_xlfn.IFNA(VLOOKUP($B99,Basisgetallen!$B$8:$K$171,6,FALSE),0)</f>
        <v>0</v>
      </c>
      <c r="G99">
        <f>_xlfn.IFNA(VLOOKUP($B99,Basisgetallen!$B$8:$K$171,7,FALSE),0)</f>
        <v>0</v>
      </c>
      <c r="H99">
        <f>_xlfn.IFNA(VLOOKUP($B99,Basisgetallen!$B$8:$K$171,8,FALSE),0)</f>
        <v>0</v>
      </c>
      <c r="I99">
        <f>_xlfn.IFNA(VLOOKUP($B99,Basisgetallen!$B$8:$K$171,9,FALSE),0)</f>
        <v>0</v>
      </c>
      <c r="J99" t="str">
        <f>_xlfn.IFNA(VLOOKUP($B99,Basisgetallen!$B$8:$K$171,10,FALSE),"geen opmerkingen")</f>
        <v>geen opmerkingen</v>
      </c>
    </row>
    <row r="100" spans="1:10">
      <c r="C100">
        <f>_xlfn.IFNA(VLOOKUP($B100,Basisgetallen!$B$8:$K$171,3,FALSE)*C$7,0)</f>
        <v>0</v>
      </c>
      <c r="D100">
        <f>_xlfn.IFNA(VLOOKUP($B100,Basisgetallen!$B$8:$K$171,4,FALSE)*D$7,0)</f>
        <v>0</v>
      </c>
      <c r="E100">
        <f>_xlfn.IFNA(VLOOKUP($B100,Basisgetallen!$B$8:$K$171,5,FALSE)*E$7,0)</f>
        <v>0</v>
      </c>
      <c r="F100">
        <f>_xlfn.IFNA(VLOOKUP($B100,Basisgetallen!$B$8:$K$171,6,FALSE),0)</f>
        <v>0</v>
      </c>
      <c r="G100">
        <f>_xlfn.IFNA(VLOOKUP($B100,Basisgetallen!$B$8:$K$171,7,FALSE),0)</f>
        <v>0</v>
      </c>
      <c r="H100">
        <f>_xlfn.IFNA(VLOOKUP($B100,Basisgetallen!$B$8:$K$171,8,FALSE),0)</f>
        <v>0</v>
      </c>
      <c r="I100">
        <f>_xlfn.IFNA(VLOOKUP($B100,Basisgetallen!$B$8:$K$171,9,FALSE),0)</f>
        <v>0</v>
      </c>
      <c r="J100" t="str">
        <f>_xlfn.IFNA(VLOOKUP($B100,Basisgetallen!$B$8:$K$171,10,FALSE),"geen opmerkingen")</f>
        <v>geen opmerkingen</v>
      </c>
    </row>
    <row r="101" spans="1:10">
      <c r="C101">
        <f>_xlfn.IFNA(VLOOKUP($B101,Basisgetallen!$B$8:$K$171,3,FALSE)*C$7,0)</f>
        <v>0</v>
      </c>
      <c r="D101">
        <f>_xlfn.IFNA(VLOOKUP($B101,Basisgetallen!$B$8:$K$171,4,FALSE)*D$7,0)</f>
        <v>0</v>
      </c>
      <c r="E101">
        <f>_xlfn.IFNA(VLOOKUP($B101,Basisgetallen!$B$8:$K$171,5,FALSE)*E$7,0)</f>
        <v>0</v>
      </c>
      <c r="F101">
        <f>_xlfn.IFNA(VLOOKUP($B101,Basisgetallen!$B$8:$K$171,6,FALSE),0)</f>
        <v>0</v>
      </c>
      <c r="G101">
        <f>_xlfn.IFNA(VLOOKUP($B101,Basisgetallen!$B$8:$K$171,7,FALSE),0)</f>
        <v>0</v>
      </c>
      <c r="H101">
        <f>_xlfn.IFNA(VLOOKUP($B101,Basisgetallen!$B$8:$K$171,8,FALSE),0)</f>
        <v>0</v>
      </c>
      <c r="I101">
        <f>_xlfn.IFNA(VLOOKUP($B101,Basisgetallen!$B$8:$K$171,9,FALSE),0)</f>
        <v>0</v>
      </c>
      <c r="J101" t="str">
        <f>_xlfn.IFNA(VLOOKUP($B101,Basisgetallen!$B$8:$K$171,10,FALSE),"geen opmerkingen")</f>
        <v>geen opmerkingen</v>
      </c>
    </row>
    <row r="102" spans="1:10">
      <c r="C102">
        <f>_xlfn.IFNA(VLOOKUP($B102,Basisgetallen!$B$8:$K$171,3,FALSE)*C$7,0)</f>
        <v>0</v>
      </c>
      <c r="D102">
        <f>_xlfn.IFNA(VLOOKUP($B102,Basisgetallen!$B$8:$K$171,4,FALSE)*D$7,0)</f>
        <v>0</v>
      </c>
      <c r="E102">
        <f>_xlfn.IFNA(VLOOKUP($B102,Basisgetallen!$B$8:$K$171,5,FALSE)*E$7,0)</f>
        <v>0</v>
      </c>
      <c r="F102">
        <f>_xlfn.IFNA(VLOOKUP($B102,Basisgetallen!$B$8:$K$171,6,FALSE),0)</f>
        <v>0</v>
      </c>
      <c r="G102">
        <f>_xlfn.IFNA(VLOOKUP($B102,Basisgetallen!$B$8:$K$171,7,FALSE),0)</f>
        <v>0</v>
      </c>
      <c r="H102">
        <f>_xlfn.IFNA(VLOOKUP($B102,Basisgetallen!$B$8:$K$171,8,FALSE),0)</f>
        <v>0</v>
      </c>
      <c r="I102">
        <f>_xlfn.IFNA(VLOOKUP($B102,Basisgetallen!$B$8:$K$171,9,FALSE),0)</f>
        <v>0</v>
      </c>
      <c r="J102" t="str">
        <f>_xlfn.IFNA(VLOOKUP($B102,Basisgetallen!$B$8:$K$171,10,FALSE),"geen opmerkingen")</f>
        <v>geen opmerkingen</v>
      </c>
    </row>
    <row r="103" spans="1:10">
      <c r="C103">
        <f>_xlfn.IFNA(VLOOKUP($B103,Basisgetallen!$B$8:$K$171,3,FALSE)*C$7,0)</f>
        <v>0</v>
      </c>
      <c r="D103">
        <f>_xlfn.IFNA(VLOOKUP($B103,Basisgetallen!$B$8:$K$171,4,FALSE)*D$7,0)</f>
        <v>0</v>
      </c>
      <c r="E103">
        <f>_xlfn.IFNA(VLOOKUP($B103,Basisgetallen!$B$8:$K$171,5,FALSE)*E$7,0)</f>
        <v>0</v>
      </c>
      <c r="F103">
        <f>_xlfn.IFNA(VLOOKUP($B103,Basisgetallen!$B$8:$K$171,6,FALSE),0)</f>
        <v>0</v>
      </c>
      <c r="G103">
        <f>_xlfn.IFNA(VLOOKUP($B103,Basisgetallen!$B$8:$K$171,7,FALSE),0)</f>
        <v>0</v>
      </c>
      <c r="H103">
        <f>_xlfn.IFNA(VLOOKUP($B103,Basisgetallen!$B$8:$K$171,8,FALSE),0)</f>
        <v>0</v>
      </c>
      <c r="I103">
        <f>_xlfn.IFNA(VLOOKUP($B103,Basisgetallen!$B$8:$K$171,9,FALSE),0)</f>
        <v>0</v>
      </c>
      <c r="J103" t="str">
        <f>_xlfn.IFNA(VLOOKUP($B103,Basisgetallen!$B$8:$K$171,10,FALSE),"geen opmerkingen")</f>
        <v>geen opmerkingen</v>
      </c>
    </row>
    <row r="104" spans="1:10">
      <c r="C104">
        <f>_xlfn.IFNA(VLOOKUP($B104,Basisgetallen!$B$8:$K$171,3,FALSE)*C$7,0)</f>
        <v>0</v>
      </c>
      <c r="D104">
        <f>_xlfn.IFNA(VLOOKUP($B104,Basisgetallen!$B$8:$K$171,4,FALSE)*D$7,0)</f>
        <v>0</v>
      </c>
      <c r="E104">
        <f>_xlfn.IFNA(VLOOKUP($B104,Basisgetallen!$B$8:$K$171,5,FALSE)*E$7,0)</f>
        <v>0</v>
      </c>
      <c r="F104">
        <f>_xlfn.IFNA(VLOOKUP($B104,Basisgetallen!$B$8:$K$171,6,FALSE),0)</f>
        <v>0</v>
      </c>
      <c r="G104">
        <f>_xlfn.IFNA(VLOOKUP($B104,Basisgetallen!$B$8:$K$171,7,FALSE),0)</f>
        <v>0</v>
      </c>
      <c r="H104">
        <f>_xlfn.IFNA(VLOOKUP($B104,Basisgetallen!$B$8:$K$171,8,FALSE),0)</f>
        <v>0</v>
      </c>
      <c r="I104">
        <f>_xlfn.IFNA(VLOOKUP($B104,Basisgetallen!$B$8:$K$171,9,FALSE),0)</f>
        <v>0</v>
      </c>
      <c r="J104" t="str">
        <f>_xlfn.IFNA(VLOOKUP($B104,Basisgetallen!$B$8:$K$171,10,FALSE),"geen opmerkingen")</f>
        <v>geen opmerkingen</v>
      </c>
    </row>
    <row r="105" spans="1:10">
      <c r="C105">
        <f>_xlfn.IFNA(VLOOKUP($B105,Basisgetallen!$B$8:$K$171,3,FALSE)*C$7,0)</f>
        <v>0</v>
      </c>
      <c r="D105">
        <f>_xlfn.IFNA(VLOOKUP($B105,Basisgetallen!$B$8:$K$171,4,FALSE)*D$7,0)</f>
        <v>0</v>
      </c>
      <c r="E105">
        <f>_xlfn.IFNA(VLOOKUP($B105,Basisgetallen!$B$8:$K$171,5,FALSE)*E$7,0)</f>
        <v>0</v>
      </c>
      <c r="F105">
        <f>_xlfn.IFNA(VLOOKUP($B105,Basisgetallen!$B$8:$K$171,6,FALSE),0)</f>
        <v>0</v>
      </c>
      <c r="G105">
        <f>_xlfn.IFNA(VLOOKUP($B105,Basisgetallen!$B$8:$K$171,7,FALSE),0)</f>
        <v>0</v>
      </c>
      <c r="H105">
        <f>_xlfn.IFNA(VLOOKUP($B105,Basisgetallen!$B$8:$K$171,8,FALSE),0)</f>
        <v>0</v>
      </c>
      <c r="I105">
        <f>_xlfn.IFNA(VLOOKUP($B105,Basisgetallen!$B$8:$K$171,9,FALSE),0)</f>
        <v>0</v>
      </c>
      <c r="J105" t="str">
        <f>_xlfn.IFNA(VLOOKUP($B105,Basisgetallen!$B$8:$K$171,10,FALSE),"geen opmerkingen")</f>
        <v>geen opmerkingen</v>
      </c>
    </row>
    <row r="106" spans="1:10">
      <c r="C106">
        <f>_xlfn.IFNA(VLOOKUP($B106,Basisgetallen!$B$8:$K$171,3,FALSE)*C$7,0)</f>
        <v>0</v>
      </c>
      <c r="D106">
        <f>_xlfn.IFNA(VLOOKUP($B106,Basisgetallen!$B$8:$K$171,4,FALSE)*D$7,0)</f>
        <v>0</v>
      </c>
      <c r="E106">
        <f>_xlfn.IFNA(VLOOKUP($B106,Basisgetallen!$B$8:$K$171,5,FALSE)*E$7,0)</f>
        <v>0</v>
      </c>
      <c r="F106">
        <f>_xlfn.IFNA(VLOOKUP($B106,Basisgetallen!$B$8:$K$171,6,FALSE),0)</f>
        <v>0</v>
      </c>
      <c r="G106">
        <f>_xlfn.IFNA(VLOOKUP($B106,Basisgetallen!$B$8:$K$171,7,FALSE),0)</f>
        <v>0</v>
      </c>
      <c r="H106">
        <f>_xlfn.IFNA(VLOOKUP($B106,Basisgetallen!$B$8:$K$171,8,FALSE),0)</f>
        <v>0</v>
      </c>
      <c r="I106">
        <f>_xlfn.IFNA(VLOOKUP($B106,Basisgetallen!$B$8:$K$171,9,FALSE),0)</f>
        <v>0</v>
      </c>
      <c r="J106" t="str">
        <f>_xlfn.IFNA(VLOOKUP($B106,Basisgetallen!$B$8:$K$171,10,FALSE),"geen opmerkingen")</f>
        <v>geen opmerkingen</v>
      </c>
    </row>
    <row r="107" spans="1:10">
      <c r="C107">
        <f>_xlfn.IFNA(VLOOKUP($B107,Basisgetallen!$B$8:$K$171,3,FALSE)*C$7,0)</f>
        <v>0</v>
      </c>
      <c r="D107">
        <f>_xlfn.IFNA(VLOOKUP($B107,Basisgetallen!$B$8:$K$171,4,FALSE)*D$7,0)</f>
        <v>0</v>
      </c>
      <c r="E107">
        <f>_xlfn.IFNA(VLOOKUP($B107,Basisgetallen!$B$8:$K$171,5,FALSE)*E$7,0)</f>
        <v>0</v>
      </c>
      <c r="F107">
        <f>_xlfn.IFNA(VLOOKUP($B107,Basisgetallen!$B$8:$K$171,6,FALSE),0)</f>
        <v>0</v>
      </c>
      <c r="G107">
        <f>_xlfn.IFNA(VLOOKUP($B107,Basisgetallen!$B$8:$K$171,7,FALSE),0)</f>
        <v>0</v>
      </c>
      <c r="H107">
        <f>_xlfn.IFNA(VLOOKUP($B107,Basisgetallen!$B$8:$K$171,8,FALSE),0)</f>
        <v>0</v>
      </c>
      <c r="I107">
        <f>_xlfn.IFNA(VLOOKUP($B107,Basisgetallen!$B$8:$K$171,9,FALSE),0)</f>
        <v>0</v>
      </c>
      <c r="J107" t="str">
        <f>_xlfn.IFNA(VLOOKUP($B107,Basisgetallen!$B$8:$K$171,10,FALSE),"geen opmerkingen")</f>
        <v>geen opmerkingen</v>
      </c>
    </row>
    <row r="108" spans="1:10">
      <c r="C108">
        <f>_xlfn.IFNA(VLOOKUP($B108,Basisgetallen!$B$8:$K$171,3,FALSE)*C$7,0)</f>
        <v>0</v>
      </c>
      <c r="D108">
        <f>_xlfn.IFNA(VLOOKUP($B108,Basisgetallen!$B$8:$K$171,4,FALSE)*D$7,0)</f>
        <v>0</v>
      </c>
      <c r="E108">
        <f>_xlfn.IFNA(VLOOKUP($B108,Basisgetallen!$B$8:$K$171,5,FALSE)*E$7,0)</f>
        <v>0</v>
      </c>
      <c r="F108">
        <f>_xlfn.IFNA(VLOOKUP($B108,Basisgetallen!$B$8:$K$171,6,FALSE),0)</f>
        <v>0</v>
      </c>
      <c r="G108">
        <f>_xlfn.IFNA(VLOOKUP($B108,Basisgetallen!$B$8:$K$171,7,FALSE),0)</f>
        <v>0</v>
      </c>
      <c r="H108">
        <f>_xlfn.IFNA(VLOOKUP($B108,Basisgetallen!$B$8:$K$171,8,FALSE),0)</f>
        <v>0</v>
      </c>
      <c r="I108">
        <f>_xlfn.IFNA(VLOOKUP($B108,Basisgetallen!$B$8:$K$171,9,FALSE),0)</f>
        <v>0</v>
      </c>
      <c r="J108" t="str">
        <f>_xlfn.IFNA(VLOOKUP($B108,Basisgetallen!$B$8:$K$171,10,FALSE),"geen opmerkingen")</f>
        <v>geen opmerkingen</v>
      </c>
    </row>
    <row r="109" spans="1:10">
      <c r="C109">
        <f>_xlfn.IFNA(VLOOKUP($B109,Basisgetallen!$B$8:$K$171,3,FALSE)*C$7,0)</f>
        <v>0</v>
      </c>
      <c r="D109">
        <f>_xlfn.IFNA(VLOOKUP($B109,Basisgetallen!$B$8:$K$171,4,FALSE)*D$7,0)</f>
        <v>0</v>
      </c>
      <c r="E109">
        <f>_xlfn.IFNA(VLOOKUP($B109,Basisgetallen!$B$8:$K$171,5,FALSE)*E$7,0)</f>
        <v>0</v>
      </c>
      <c r="F109">
        <f>_xlfn.IFNA(VLOOKUP($B109,Basisgetallen!$B$8:$K$171,6,FALSE),0)</f>
        <v>0</v>
      </c>
      <c r="G109">
        <f>_xlfn.IFNA(VLOOKUP($B109,Basisgetallen!$B$8:$K$171,7,FALSE),0)</f>
        <v>0</v>
      </c>
      <c r="H109">
        <f>_xlfn.IFNA(VLOOKUP($B109,Basisgetallen!$B$8:$K$171,8,FALSE),0)</f>
        <v>0</v>
      </c>
      <c r="I109">
        <f>_xlfn.IFNA(VLOOKUP($B109,Basisgetallen!$B$8:$K$171,9,FALSE),0)</f>
        <v>0</v>
      </c>
      <c r="J109" t="str">
        <f>_xlfn.IFNA(VLOOKUP($B109,Basisgetallen!$B$8:$K$171,10,FALSE),"geen opmerkingen")</f>
        <v>geen opmerkingen</v>
      </c>
    </row>
    <row r="110" spans="1:10">
      <c r="C110">
        <f>_xlfn.IFNA(VLOOKUP($B110,Basisgetallen!$B$8:$K$171,3,FALSE)*C$7,0)</f>
        <v>0</v>
      </c>
      <c r="D110">
        <f>_xlfn.IFNA(VLOOKUP($B110,Basisgetallen!$B$8:$K$171,4,FALSE)*D$7,0)</f>
        <v>0</v>
      </c>
      <c r="E110">
        <f>_xlfn.IFNA(VLOOKUP($B110,Basisgetallen!$B$8:$K$171,5,FALSE)*E$7,0)</f>
        <v>0</v>
      </c>
      <c r="F110">
        <f>_xlfn.IFNA(VLOOKUP($B110,Basisgetallen!$B$8:$K$171,6,FALSE),0)</f>
        <v>0</v>
      </c>
      <c r="G110">
        <f>_xlfn.IFNA(VLOOKUP($B110,Basisgetallen!$B$8:$K$171,7,FALSE),0)</f>
        <v>0</v>
      </c>
      <c r="H110">
        <f>_xlfn.IFNA(VLOOKUP($B110,Basisgetallen!$B$8:$K$171,8,FALSE),0)</f>
        <v>0</v>
      </c>
      <c r="I110">
        <f>_xlfn.IFNA(VLOOKUP($B110,Basisgetallen!$B$8:$K$171,9,FALSE),0)</f>
        <v>0</v>
      </c>
      <c r="J110" t="str">
        <f>_xlfn.IFNA(VLOOKUP($B110,Basisgetallen!$B$8:$K$171,10,FALSE),"geen opmerkingen")</f>
        <v>geen opmerkingen</v>
      </c>
    </row>
    <row r="111" spans="1:10" ht="41.25" thickBot="1">
      <c r="A111" s="170" t="s">
        <v>9</v>
      </c>
      <c r="C111">
        <f>_xlfn.IFNA(VLOOKUP($B111,Basisgetallen!$B$8:$K$171,3,FALSE)*C$7,0)</f>
        <v>0</v>
      </c>
      <c r="D111">
        <f>_xlfn.IFNA(VLOOKUP($B111,Basisgetallen!$B$8:$K$171,4,FALSE)*D$7,0)</f>
        <v>0</v>
      </c>
      <c r="E111">
        <f>_xlfn.IFNA(VLOOKUP($B111,Basisgetallen!$B$8:$K$171,5,FALSE)*E$7,0)</f>
        <v>0</v>
      </c>
      <c r="F111">
        <f>_xlfn.IFNA(VLOOKUP($B111,Basisgetallen!$B$8:$K$171,6,FALSE),0)</f>
        <v>0</v>
      </c>
      <c r="G111">
        <f>_xlfn.IFNA(VLOOKUP($B111,Basisgetallen!$B$8:$K$171,7,FALSE),0)</f>
        <v>0</v>
      </c>
      <c r="H111">
        <f>_xlfn.IFNA(VLOOKUP($B111,Basisgetallen!$B$8:$K$171,8,FALSE),0)</f>
        <v>0</v>
      </c>
      <c r="I111">
        <f>_xlfn.IFNA(VLOOKUP($B111,Basisgetallen!$B$8:$K$171,9,FALSE),0)</f>
        <v>0</v>
      </c>
      <c r="J111" t="str">
        <f>_xlfn.IFNA(VLOOKUP($B111,Basisgetallen!$B$8:$K$171,10,FALSE),"geen opmerkingen")</f>
        <v>geen opmerkingen</v>
      </c>
    </row>
    <row r="112" spans="1:10" ht="15.75" thickTop="1">
      <c r="B112" t="str" cm="1">
        <f t="array" ref="B112:B114">_xlfn.UNIQUE(_xlfn._xlws.FILTER(Basisgetallen!B106:B124,Basisgetallen!B106:B124&lt;&gt;""))</f>
        <v>Financiële Opvolging realisatie Meerjarenplan/ beleidsplan
[per kalenderjaar]</v>
      </c>
      <c r="C112">
        <f>_xlfn.IFNA(VLOOKUP($B112,Basisgetallen!$B$8:$K$171,3,FALSE)*C$7,0)</f>
        <v>3500</v>
      </c>
      <c r="D112">
        <f>_xlfn.IFNA(VLOOKUP($B112,Basisgetallen!$B$8:$K$171,4,FALSE)*D$7,0)</f>
        <v>1875</v>
      </c>
      <c r="E112">
        <f>_xlfn.IFNA(VLOOKUP($B112,Basisgetallen!$B$8:$K$171,5,FALSE)*E$7,0)</f>
        <v>0</v>
      </c>
      <c r="F112">
        <f>_xlfn.IFNA(VLOOKUP($B112,Basisgetallen!$B$8:$K$171,6,FALSE),0)</f>
        <v>0</v>
      </c>
      <c r="G112">
        <f>_xlfn.IFNA(VLOOKUP($B112,Basisgetallen!$B$8:$K$171,7,FALSE),0)</f>
        <v>1</v>
      </c>
      <c r="H112">
        <f>_xlfn.IFNA(VLOOKUP($B112,Basisgetallen!$B$8:$K$171,8,FALSE),0)</f>
        <v>0</v>
      </c>
      <c r="I112">
        <f>_xlfn.IFNA(VLOOKUP($B112,Basisgetallen!$B$8:$K$171,9,FALSE),0)</f>
        <v>0</v>
      </c>
      <c r="J112" t="str">
        <f>_xlfn.IFNA(VLOOKUP($B112,Basisgetallen!$B$8:$K$171,10,FALSE),"geen opmerkingen")</f>
        <v>Gemiddelde jaarkost om begroting  up to date te houden en financiële rapportering te doen</v>
      </c>
    </row>
    <row r="113" spans="2:10">
      <c r="B113" t="str">
        <v>Middelen aantrekken
[per kalenderjaar]</v>
      </c>
      <c r="C113">
        <f>_xlfn.IFNA(VLOOKUP($B113,Basisgetallen!$B$8:$K$171,3,FALSE)*C$7,0)</f>
        <v>2187.5</v>
      </c>
      <c r="D113">
        <f>_xlfn.IFNA(VLOOKUP($B113,Basisgetallen!$B$8:$K$171,4,FALSE)*D$7,0)</f>
        <v>375</v>
      </c>
      <c r="E113">
        <f>_xlfn.IFNA(VLOOKUP($B113,Basisgetallen!$B$8:$K$171,5,FALSE)*E$7,0)</f>
        <v>2843.75</v>
      </c>
      <c r="F113">
        <f>_xlfn.IFNA(VLOOKUP($B113,Basisgetallen!$B$8:$K$171,6,FALSE),0)</f>
        <v>0</v>
      </c>
      <c r="G113">
        <f>_xlfn.IFNA(VLOOKUP($B113,Basisgetallen!$B$8:$K$171,7,FALSE),0)</f>
        <v>1</v>
      </c>
      <c r="H113">
        <f>_xlfn.IFNA(VLOOKUP($B113,Basisgetallen!$B$8:$K$171,8,FALSE),0)</f>
        <v>0</v>
      </c>
      <c r="I113">
        <f>_xlfn.IFNA(VLOOKUP($B113,Basisgetallen!$B$8:$K$171,9,FALSE),0)</f>
        <v>0</v>
      </c>
      <c r="J113" t="str">
        <f>_xlfn.IFNA(VLOOKUP($B113,Basisgetallen!$B$8:$K$171,10,FALSE),"geen opmerkingen")</f>
        <v>Jaarkost om middelen aan te trekken, bestaande uit het opvolgen van calls en subsidies en het schrijven van 1 dossier voor subsidies</v>
      </c>
    </row>
    <row r="114" spans="2:10">
      <c r="B114" t="str">
        <v>reserve</v>
      </c>
      <c r="C114">
        <f>_xlfn.IFNA(VLOOKUP($B114,Basisgetallen!$B$8:$K$171,3,FALSE)*C$7,0)</f>
        <v>0</v>
      </c>
      <c r="D114">
        <f>_xlfn.IFNA(VLOOKUP($B114,Basisgetallen!$B$8:$K$171,4,FALSE)*D$7,0)</f>
        <v>0</v>
      </c>
      <c r="E114">
        <f>_xlfn.IFNA(VLOOKUP($B114,Basisgetallen!$B$8:$K$171,5,FALSE)*E$7,0)</f>
        <v>0</v>
      </c>
      <c r="F114">
        <f>_xlfn.IFNA(VLOOKUP($B114,Basisgetallen!$B$8:$K$171,6,FALSE),0)</f>
        <v>0</v>
      </c>
      <c r="G114">
        <f>_xlfn.IFNA(VLOOKUP($B114,Basisgetallen!$B$8:$K$171,7,FALSE),0)</f>
        <v>1</v>
      </c>
      <c r="H114">
        <f>_xlfn.IFNA(VLOOKUP($B114,Basisgetallen!$B$8:$K$171,8,FALSE),0)</f>
        <v>0</v>
      </c>
      <c r="I114">
        <f>_xlfn.IFNA(VLOOKUP($B114,Basisgetallen!$B$8:$K$171,9,FALSE),0)</f>
        <v>0</v>
      </c>
      <c r="J114">
        <f>_xlfn.IFNA(VLOOKUP($B114,Basisgetallen!$B$8:$K$171,10,FALSE),"geen opmerkingen")</f>
        <v>0</v>
      </c>
    </row>
    <row r="115" spans="2:10">
      <c r="C115">
        <f>_xlfn.IFNA(VLOOKUP($B115,Basisgetallen!$B$8:$K$171,3,FALSE)*C$7,0)</f>
        <v>0</v>
      </c>
      <c r="D115">
        <f>_xlfn.IFNA(VLOOKUP($B115,Basisgetallen!$B$8:$K$171,4,FALSE)*D$7,0)</f>
        <v>0</v>
      </c>
      <c r="E115">
        <f>_xlfn.IFNA(VLOOKUP($B115,Basisgetallen!$B$8:$K$171,5,FALSE)*E$7,0)</f>
        <v>0</v>
      </c>
      <c r="F115">
        <f>_xlfn.IFNA(VLOOKUP($B115,Basisgetallen!$B$8:$K$171,6,FALSE),0)</f>
        <v>0</v>
      </c>
      <c r="G115">
        <f>_xlfn.IFNA(VLOOKUP($B115,Basisgetallen!$B$8:$K$171,7,FALSE),0)</f>
        <v>0</v>
      </c>
      <c r="H115">
        <f>_xlfn.IFNA(VLOOKUP($B115,Basisgetallen!$B$8:$K$171,8,FALSE),0)</f>
        <v>0</v>
      </c>
      <c r="I115">
        <f>_xlfn.IFNA(VLOOKUP($B115,Basisgetallen!$B$8:$K$171,9,FALSE),0)</f>
        <v>0</v>
      </c>
      <c r="J115" t="str">
        <f>_xlfn.IFNA(VLOOKUP($B115,Basisgetallen!$B$8:$K$171,10,FALSE),"geen opmerkingen")</f>
        <v>geen opmerkingen</v>
      </c>
    </row>
    <row r="116" spans="2:10">
      <c r="C116">
        <f>_xlfn.IFNA(VLOOKUP($B116,Basisgetallen!$B$8:$K$171,3,FALSE)*C$7,0)</f>
        <v>0</v>
      </c>
      <c r="D116">
        <f>_xlfn.IFNA(VLOOKUP($B116,Basisgetallen!$B$8:$K$171,4,FALSE)*D$7,0)</f>
        <v>0</v>
      </c>
      <c r="E116">
        <f>_xlfn.IFNA(VLOOKUP($B116,Basisgetallen!$B$8:$K$171,5,FALSE)*E$7,0)</f>
        <v>0</v>
      </c>
      <c r="F116">
        <f>_xlfn.IFNA(VLOOKUP($B116,Basisgetallen!$B$8:$K$171,6,FALSE),0)</f>
        <v>0</v>
      </c>
      <c r="G116">
        <f>_xlfn.IFNA(VLOOKUP($B116,Basisgetallen!$B$8:$K$171,7,FALSE),0)</f>
        <v>0</v>
      </c>
      <c r="H116">
        <f>_xlfn.IFNA(VLOOKUP($B116,Basisgetallen!$B$8:$K$171,8,FALSE),0)</f>
        <v>0</v>
      </c>
      <c r="I116">
        <f>_xlfn.IFNA(VLOOKUP($B116,Basisgetallen!$B$8:$K$171,9,FALSE),0)</f>
        <v>0</v>
      </c>
      <c r="J116" t="str">
        <f>_xlfn.IFNA(VLOOKUP($B116,Basisgetallen!$B$8:$K$171,10,FALSE),"geen opmerkingen")</f>
        <v>geen opmerkingen</v>
      </c>
    </row>
    <row r="117" spans="2:10">
      <c r="C117">
        <f>_xlfn.IFNA(VLOOKUP($B117,Basisgetallen!$B$8:$K$171,3,FALSE)*C$7,0)</f>
        <v>0</v>
      </c>
      <c r="D117">
        <f>_xlfn.IFNA(VLOOKUP($B117,Basisgetallen!$B$8:$K$171,4,FALSE)*D$7,0)</f>
        <v>0</v>
      </c>
      <c r="E117">
        <f>_xlfn.IFNA(VLOOKUP($B117,Basisgetallen!$B$8:$K$171,5,FALSE)*E$7,0)</f>
        <v>0</v>
      </c>
      <c r="F117">
        <f>_xlfn.IFNA(VLOOKUP($B117,Basisgetallen!$B$8:$K$171,6,FALSE),0)</f>
        <v>0</v>
      </c>
      <c r="G117">
        <f>_xlfn.IFNA(VLOOKUP($B117,Basisgetallen!$B$8:$K$171,7,FALSE),0)</f>
        <v>0</v>
      </c>
      <c r="H117">
        <f>_xlfn.IFNA(VLOOKUP($B117,Basisgetallen!$B$8:$K$171,8,FALSE),0)</f>
        <v>0</v>
      </c>
      <c r="I117">
        <f>_xlfn.IFNA(VLOOKUP($B117,Basisgetallen!$B$8:$K$171,9,FALSE),0)</f>
        <v>0</v>
      </c>
      <c r="J117" t="str">
        <f>_xlfn.IFNA(VLOOKUP($B117,Basisgetallen!$B$8:$K$171,10,FALSE),"geen opmerkingen")</f>
        <v>geen opmerkingen</v>
      </c>
    </row>
    <row r="118" spans="2:10">
      <c r="C118">
        <f>_xlfn.IFNA(VLOOKUP($B118,Basisgetallen!$B$8:$K$171,3,FALSE)*C$7,0)</f>
        <v>0</v>
      </c>
      <c r="D118">
        <f>_xlfn.IFNA(VLOOKUP($B118,Basisgetallen!$B$8:$K$171,4,FALSE)*D$7,0)</f>
        <v>0</v>
      </c>
      <c r="E118">
        <f>_xlfn.IFNA(VLOOKUP($B118,Basisgetallen!$B$8:$K$171,5,FALSE)*E$7,0)</f>
        <v>0</v>
      </c>
      <c r="F118">
        <f>_xlfn.IFNA(VLOOKUP($B118,Basisgetallen!$B$8:$K$171,6,FALSE),0)</f>
        <v>0</v>
      </c>
      <c r="G118">
        <f>_xlfn.IFNA(VLOOKUP($B118,Basisgetallen!$B$8:$K$171,7,FALSE),0)</f>
        <v>0</v>
      </c>
      <c r="H118">
        <f>_xlfn.IFNA(VLOOKUP($B118,Basisgetallen!$B$8:$K$171,8,FALSE),0)</f>
        <v>0</v>
      </c>
      <c r="I118">
        <f>_xlfn.IFNA(VLOOKUP($B118,Basisgetallen!$B$8:$K$171,9,FALSE),0)</f>
        <v>0</v>
      </c>
      <c r="J118" t="str">
        <f>_xlfn.IFNA(VLOOKUP($B118,Basisgetallen!$B$8:$K$171,10,FALSE),"geen opmerkingen")</f>
        <v>geen opmerkingen</v>
      </c>
    </row>
    <row r="119" spans="2:10">
      <c r="C119">
        <f>_xlfn.IFNA(VLOOKUP($B119,Basisgetallen!$B$8:$K$171,3,FALSE)*C$7,0)</f>
        <v>0</v>
      </c>
      <c r="D119">
        <f>_xlfn.IFNA(VLOOKUP($B119,Basisgetallen!$B$8:$K$171,4,FALSE)*D$7,0)</f>
        <v>0</v>
      </c>
      <c r="E119">
        <f>_xlfn.IFNA(VLOOKUP($B119,Basisgetallen!$B$8:$K$171,5,FALSE)*E$7,0)</f>
        <v>0</v>
      </c>
      <c r="F119">
        <f>_xlfn.IFNA(VLOOKUP($B119,Basisgetallen!$B$8:$K$171,6,FALSE),0)</f>
        <v>0</v>
      </c>
      <c r="G119">
        <f>_xlfn.IFNA(VLOOKUP($B119,Basisgetallen!$B$8:$K$171,7,FALSE),0)</f>
        <v>0</v>
      </c>
      <c r="H119">
        <f>_xlfn.IFNA(VLOOKUP($B119,Basisgetallen!$B$8:$K$171,8,FALSE),0)</f>
        <v>0</v>
      </c>
      <c r="I119">
        <f>_xlfn.IFNA(VLOOKUP($B119,Basisgetallen!$B$8:$K$171,9,FALSE),0)</f>
        <v>0</v>
      </c>
      <c r="J119" t="str">
        <f>_xlfn.IFNA(VLOOKUP($B119,Basisgetallen!$B$8:$K$171,10,FALSE),"geen opmerkingen")</f>
        <v>geen opmerkingen</v>
      </c>
    </row>
    <row r="120" spans="2:10">
      <c r="C120">
        <f>_xlfn.IFNA(VLOOKUP($B120,Basisgetallen!$B$8:$K$171,3,FALSE)*C$7,0)</f>
        <v>0</v>
      </c>
      <c r="D120">
        <f>_xlfn.IFNA(VLOOKUP($B120,Basisgetallen!$B$8:$K$171,4,FALSE)*D$7,0)</f>
        <v>0</v>
      </c>
      <c r="E120">
        <f>_xlfn.IFNA(VLOOKUP($B120,Basisgetallen!$B$8:$K$171,5,FALSE)*E$7,0)</f>
        <v>0</v>
      </c>
      <c r="F120">
        <f>_xlfn.IFNA(VLOOKUP($B120,Basisgetallen!$B$8:$K$171,6,FALSE),0)</f>
        <v>0</v>
      </c>
      <c r="G120">
        <f>_xlfn.IFNA(VLOOKUP($B120,Basisgetallen!$B$8:$K$171,7,FALSE),0)</f>
        <v>0</v>
      </c>
      <c r="H120">
        <f>_xlfn.IFNA(VLOOKUP($B120,Basisgetallen!$B$8:$K$171,8,FALSE),0)</f>
        <v>0</v>
      </c>
      <c r="I120">
        <f>_xlfn.IFNA(VLOOKUP($B120,Basisgetallen!$B$8:$K$171,9,FALSE),0)</f>
        <v>0</v>
      </c>
      <c r="J120" t="str">
        <f>_xlfn.IFNA(VLOOKUP($B120,Basisgetallen!$B$8:$K$171,10,FALSE),"geen opmerkingen")</f>
        <v>geen opmerkingen</v>
      </c>
    </row>
    <row r="121" spans="2:10">
      <c r="C121">
        <f>_xlfn.IFNA(VLOOKUP($B121,Basisgetallen!$B$8:$K$171,3,FALSE)*C$7,0)</f>
        <v>0</v>
      </c>
      <c r="D121">
        <f>_xlfn.IFNA(VLOOKUP($B121,Basisgetallen!$B$8:$K$171,4,FALSE)*D$7,0)</f>
        <v>0</v>
      </c>
      <c r="E121">
        <f>_xlfn.IFNA(VLOOKUP($B121,Basisgetallen!$B$8:$K$171,5,FALSE)*E$7,0)</f>
        <v>0</v>
      </c>
      <c r="F121">
        <f>_xlfn.IFNA(VLOOKUP($B121,Basisgetallen!$B$8:$K$171,6,FALSE),0)</f>
        <v>0</v>
      </c>
      <c r="G121">
        <f>_xlfn.IFNA(VLOOKUP($B121,Basisgetallen!$B$8:$K$171,7,FALSE),0)</f>
        <v>0</v>
      </c>
      <c r="H121">
        <f>_xlfn.IFNA(VLOOKUP($B121,Basisgetallen!$B$8:$K$171,8,FALSE),0)</f>
        <v>0</v>
      </c>
      <c r="I121">
        <f>_xlfn.IFNA(VLOOKUP($B121,Basisgetallen!$B$8:$K$171,9,FALSE),0)</f>
        <v>0</v>
      </c>
      <c r="J121" t="str">
        <f>_xlfn.IFNA(VLOOKUP($B121,Basisgetallen!$B$8:$K$171,10,FALSE),"geen opmerkingen")</f>
        <v>geen opmerkingen</v>
      </c>
    </row>
    <row r="122" spans="2:10">
      <c r="C122">
        <f>_xlfn.IFNA(VLOOKUP($B122,Basisgetallen!$B$8:$K$171,3,FALSE)*C$7,0)</f>
        <v>0</v>
      </c>
      <c r="D122">
        <f>_xlfn.IFNA(VLOOKUP($B122,Basisgetallen!$B$8:$K$171,4,FALSE)*D$7,0)</f>
        <v>0</v>
      </c>
      <c r="E122">
        <f>_xlfn.IFNA(VLOOKUP($B122,Basisgetallen!$B$8:$K$171,5,FALSE)*E$7,0)</f>
        <v>0</v>
      </c>
      <c r="F122">
        <f>_xlfn.IFNA(VLOOKUP($B122,Basisgetallen!$B$8:$K$171,6,FALSE),0)</f>
        <v>0</v>
      </c>
      <c r="G122">
        <f>_xlfn.IFNA(VLOOKUP($B122,Basisgetallen!$B$8:$K$171,7,FALSE),0)</f>
        <v>0</v>
      </c>
      <c r="H122">
        <f>_xlfn.IFNA(VLOOKUP($B122,Basisgetallen!$B$8:$K$171,8,FALSE),0)</f>
        <v>0</v>
      </c>
      <c r="I122">
        <f>_xlfn.IFNA(VLOOKUP($B122,Basisgetallen!$B$8:$K$171,9,FALSE),0)</f>
        <v>0</v>
      </c>
      <c r="J122" t="str">
        <f>_xlfn.IFNA(VLOOKUP($B122,Basisgetallen!$B$8:$K$171,10,FALSE),"geen opmerkingen")</f>
        <v>geen opmerkingen</v>
      </c>
    </row>
    <row r="123" spans="2:10">
      <c r="C123">
        <f>_xlfn.IFNA(VLOOKUP($B123,Basisgetallen!$B$8:$K$171,3,FALSE)*C$7,0)</f>
        <v>0</v>
      </c>
      <c r="D123">
        <f>_xlfn.IFNA(VLOOKUP($B123,Basisgetallen!$B$8:$K$171,4,FALSE)*D$7,0)</f>
        <v>0</v>
      </c>
      <c r="E123">
        <f>_xlfn.IFNA(VLOOKUP($B123,Basisgetallen!$B$8:$K$171,5,FALSE)*E$7,0)</f>
        <v>0</v>
      </c>
      <c r="F123">
        <f>_xlfn.IFNA(VLOOKUP($B123,Basisgetallen!$B$8:$K$171,6,FALSE),0)</f>
        <v>0</v>
      </c>
      <c r="G123">
        <f>_xlfn.IFNA(VLOOKUP($B123,Basisgetallen!$B$8:$K$171,7,FALSE),0)</f>
        <v>0</v>
      </c>
      <c r="H123">
        <f>_xlfn.IFNA(VLOOKUP($B123,Basisgetallen!$B$8:$K$171,8,FALSE),0)</f>
        <v>0</v>
      </c>
      <c r="I123">
        <f>_xlfn.IFNA(VLOOKUP($B123,Basisgetallen!$B$8:$K$171,9,FALSE),0)</f>
        <v>0</v>
      </c>
      <c r="J123" t="str">
        <f>_xlfn.IFNA(VLOOKUP($B123,Basisgetallen!$B$8:$K$171,10,FALSE),"geen opmerkingen")</f>
        <v>geen opmerkingen</v>
      </c>
    </row>
    <row r="124" spans="2:10">
      <c r="C124">
        <f>_xlfn.IFNA(VLOOKUP($B124,Basisgetallen!$B$8:$K$171,3,FALSE)*C$7,0)</f>
        <v>0</v>
      </c>
      <c r="D124">
        <f>_xlfn.IFNA(VLOOKUP($B124,Basisgetallen!$B$8:$K$171,4,FALSE)*D$7,0)</f>
        <v>0</v>
      </c>
      <c r="E124">
        <f>_xlfn.IFNA(VLOOKUP($B124,Basisgetallen!$B$8:$K$171,5,FALSE)*E$7,0)</f>
        <v>0</v>
      </c>
      <c r="F124">
        <f>_xlfn.IFNA(VLOOKUP($B124,Basisgetallen!$B$8:$K$171,6,FALSE),0)</f>
        <v>0</v>
      </c>
      <c r="G124">
        <f>_xlfn.IFNA(VLOOKUP($B124,Basisgetallen!$B$8:$K$171,7,FALSE),0)</f>
        <v>0</v>
      </c>
      <c r="H124">
        <f>_xlfn.IFNA(VLOOKUP($B124,Basisgetallen!$B$8:$K$171,8,FALSE),0)</f>
        <v>0</v>
      </c>
      <c r="I124">
        <f>_xlfn.IFNA(VLOOKUP($B124,Basisgetallen!$B$8:$K$171,9,FALSE),0)</f>
        <v>0</v>
      </c>
      <c r="J124" t="str">
        <f>_xlfn.IFNA(VLOOKUP($B124,Basisgetallen!$B$8:$K$171,10,FALSE),"geen opmerkingen")</f>
        <v>geen opmerkingen</v>
      </c>
    </row>
    <row r="125" spans="2:10">
      <c r="C125">
        <f>_xlfn.IFNA(VLOOKUP($B125,Basisgetallen!$B$8:$K$171,3,FALSE)*C$7,0)</f>
        <v>0</v>
      </c>
      <c r="D125">
        <f>_xlfn.IFNA(VLOOKUP($B125,Basisgetallen!$B$8:$K$171,4,FALSE)*D$7,0)</f>
        <v>0</v>
      </c>
      <c r="E125">
        <f>_xlfn.IFNA(VLOOKUP($B125,Basisgetallen!$B$8:$K$171,5,FALSE)*E$7,0)</f>
        <v>0</v>
      </c>
      <c r="F125">
        <f>_xlfn.IFNA(VLOOKUP($B125,Basisgetallen!$B$8:$K$171,6,FALSE),0)</f>
        <v>0</v>
      </c>
      <c r="G125">
        <f>_xlfn.IFNA(VLOOKUP($B125,Basisgetallen!$B$8:$K$171,7,FALSE),0)</f>
        <v>0</v>
      </c>
      <c r="H125">
        <f>_xlfn.IFNA(VLOOKUP($B125,Basisgetallen!$B$8:$K$171,8,FALSE),0)</f>
        <v>0</v>
      </c>
      <c r="I125">
        <f>_xlfn.IFNA(VLOOKUP($B125,Basisgetallen!$B$8:$K$171,9,FALSE),0)</f>
        <v>0</v>
      </c>
      <c r="J125" t="str">
        <f>_xlfn.IFNA(VLOOKUP($B125,Basisgetallen!$B$8:$K$171,10,FALSE),"geen opmerkingen")</f>
        <v>geen opmerkingen</v>
      </c>
    </row>
    <row r="126" spans="2:10">
      <c r="C126">
        <f>_xlfn.IFNA(VLOOKUP($B126,Basisgetallen!$B$8:$K$171,3,FALSE)*C$7,0)</f>
        <v>0</v>
      </c>
      <c r="D126">
        <f>_xlfn.IFNA(VLOOKUP($B126,Basisgetallen!$B$8:$K$171,4,FALSE)*D$7,0)</f>
        <v>0</v>
      </c>
      <c r="E126">
        <f>_xlfn.IFNA(VLOOKUP($B126,Basisgetallen!$B$8:$K$171,5,FALSE)*E$7,0)</f>
        <v>0</v>
      </c>
      <c r="F126">
        <f>_xlfn.IFNA(VLOOKUP($B126,Basisgetallen!$B$8:$K$171,6,FALSE),0)</f>
        <v>0</v>
      </c>
      <c r="G126">
        <f>_xlfn.IFNA(VLOOKUP($B126,Basisgetallen!$B$8:$K$171,7,FALSE),0)</f>
        <v>0</v>
      </c>
      <c r="H126">
        <f>_xlfn.IFNA(VLOOKUP($B126,Basisgetallen!$B$8:$K$171,8,FALSE),0)</f>
        <v>0</v>
      </c>
      <c r="I126">
        <f>_xlfn.IFNA(VLOOKUP($B126,Basisgetallen!$B$8:$K$171,9,FALSE),0)</f>
        <v>0</v>
      </c>
      <c r="J126" t="str">
        <f>_xlfn.IFNA(VLOOKUP($B126,Basisgetallen!$B$8:$K$171,10,FALSE),"geen opmerkingen")</f>
        <v>geen opmerkingen</v>
      </c>
    </row>
    <row r="127" spans="2:10">
      <c r="C127">
        <f>_xlfn.IFNA(VLOOKUP($B127,Basisgetallen!$B$8:$K$171,3,FALSE)*C$7,0)</f>
        <v>0</v>
      </c>
      <c r="D127">
        <f>_xlfn.IFNA(VLOOKUP($B127,Basisgetallen!$B$8:$K$171,4,FALSE)*D$7,0)</f>
        <v>0</v>
      </c>
      <c r="E127">
        <f>_xlfn.IFNA(VLOOKUP($B127,Basisgetallen!$B$8:$K$171,5,FALSE)*E$7,0)</f>
        <v>0</v>
      </c>
      <c r="F127">
        <f>_xlfn.IFNA(VLOOKUP($B127,Basisgetallen!$B$8:$K$171,6,FALSE),0)</f>
        <v>0</v>
      </c>
      <c r="G127">
        <f>_xlfn.IFNA(VLOOKUP($B127,Basisgetallen!$B$8:$K$171,7,FALSE),0)</f>
        <v>0</v>
      </c>
      <c r="H127">
        <f>_xlfn.IFNA(VLOOKUP($B127,Basisgetallen!$B$8:$K$171,8,FALSE),0)</f>
        <v>0</v>
      </c>
      <c r="I127">
        <f>_xlfn.IFNA(VLOOKUP($B127,Basisgetallen!$B$8:$K$171,9,FALSE),0)</f>
        <v>0</v>
      </c>
      <c r="J127" t="str">
        <f>_xlfn.IFNA(VLOOKUP($B127,Basisgetallen!$B$8:$K$171,10,FALSE),"geen opmerkingen")</f>
        <v>geen opmerkingen</v>
      </c>
    </row>
    <row r="128" spans="2:10">
      <c r="C128">
        <f>_xlfn.IFNA(VLOOKUP($B128,Basisgetallen!$B$8:$K$171,3,FALSE)*C$7,0)</f>
        <v>0</v>
      </c>
      <c r="D128">
        <f>_xlfn.IFNA(VLOOKUP($B128,Basisgetallen!$B$8:$K$171,4,FALSE)*D$7,0)</f>
        <v>0</v>
      </c>
      <c r="E128">
        <f>_xlfn.IFNA(VLOOKUP($B128,Basisgetallen!$B$8:$K$171,5,FALSE)*E$7,0)</f>
        <v>0</v>
      </c>
      <c r="F128">
        <f>_xlfn.IFNA(VLOOKUP($B128,Basisgetallen!$B$8:$K$171,6,FALSE),0)</f>
        <v>0</v>
      </c>
      <c r="G128">
        <f>_xlfn.IFNA(VLOOKUP($B128,Basisgetallen!$B$8:$K$171,7,FALSE),0)</f>
        <v>0</v>
      </c>
      <c r="H128">
        <f>_xlfn.IFNA(VLOOKUP($B128,Basisgetallen!$B$8:$K$171,8,FALSE),0)</f>
        <v>0</v>
      </c>
      <c r="I128">
        <f>_xlfn.IFNA(VLOOKUP($B128,Basisgetallen!$B$8:$K$171,9,FALSE),0)</f>
        <v>0</v>
      </c>
      <c r="J128" t="str">
        <f>_xlfn.IFNA(VLOOKUP($B128,Basisgetallen!$B$8:$K$171,10,FALSE),"geen opmerkingen")</f>
        <v>geen opmerkingen</v>
      </c>
    </row>
    <row r="129" spans="1:10">
      <c r="C129">
        <f>_xlfn.IFNA(VLOOKUP($B129,Basisgetallen!$B$8:$K$171,3,FALSE)*C$7,0)</f>
        <v>0</v>
      </c>
      <c r="D129">
        <f>_xlfn.IFNA(VLOOKUP($B129,Basisgetallen!$B$8:$K$171,4,FALSE)*D$7,0)</f>
        <v>0</v>
      </c>
      <c r="E129">
        <f>_xlfn.IFNA(VLOOKUP($B129,Basisgetallen!$B$8:$K$171,5,FALSE)*E$7,0)</f>
        <v>0</v>
      </c>
      <c r="F129">
        <f>_xlfn.IFNA(VLOOKUP($B129,Basisgetallen!$B$8:$K$171,6,FALSE),0)</f>
        <v>0</v>
      </c>
      <c r="G129">
        <f>_xlfn.IFNA(VLOOKUP($B129,Basisgetallen!$B$8:$K$171,7,FALSE),0)</f>
        <v>0</v>
      </c>
      <c r="H129">
        <f>_xlfn.IFNA(VLOOKUP($B129,Basisgetallen!$B$8:$K$171,8,FALSE),0)</f>
        <v>0</v>
      </c>
      <c r="I129">
        <f>_xlfn.IFNA(VLOOKUP($B129,Basisgetallen!$B$8:$K$171,9,FALSE),0)</f>
        <v>0</v>
      </c>
      <c r="J129" t="str">
        <f>_xlfn.IFNA(VLOOKUP($B129,Basisgetallen!$B$8:$K$171,10,FALSE),"geen opmerkingen")</f>
        <v>geen opmerkingen</v>
      </c>
    </row>
    <row r="130" spans="1:10">
      <c r="C130">
        <f>_xlfn.IFNA(VLOOKUP($B130,Basisgetallen!$B$8:$K$171,3,FALSE)*C$7,0)</f>
        <v>0</v>
      </c>
      <c r="D130">
        <f>_xlfn.IFNA(VLOOKUP($B130,Basisgetallen!$B$8:$K$171,4,FALSE)*D$7,0)</f>
        <v>0</v>
      </c>
      <c r="E130">
        <f>_xlfn.IFNA(VLOOKUP($B130,Basisgetallen!$B$8:$K$171,5,FALSE)*E$7,0)</f>
        <v>0</v>
      </c>
      <c r="F130">
        <f>_xlfn.IFNA(VLOOKUP($B130,Basisgetallen!$B$8:$K$171,6,FALSE),0)</f>
        <v>0</v>
      </c>
      <c r="G130">
        <f>_xlfn.IFNA(VLOOKUP($B130,Basisgetallen!$B$8:$K$171,7,FALSE),0)</f>
        <v>0</v>
      </c>
      <c r="H130">
        <f>_xlfn.IFNA(VLOOKUP($B130,Basisgetallen!$B$8:$K$171,8,FALSE),0)</f>
        <v>0</v>
      </c>
      <c r="I130">
        <f>_xlfn.IFNA(VLOOKUP($B130,Basisgetallen!$B$8:$K$171,9,FALSE),0)</f>
        <v>0</v>
      </c>
      <c r="J130" t="str">
        <f>_xlfn.IFNA(VLOOKUP($B130,Basisgetallen!$B$8:$K$171,10,FALSE),"geen opmerkingen")</f>
        <v>geen opmerkingen</v>
      </c>
    </row>
    <row r="131" spans="1:10" ht="41.25" thickBot="1">
      <c r="A131" s="21" t="s">
        <v>10</v>
      </c>
      <c r="C131">
        <f>_xlfn.IFNA(VLOOKUP($B131,Basisgetallen!$B$8:$K$171,3,FALSE)*C$7,0)</f>
        <v>0</v>
      </c>
      <c r="D131">
        <f>_xlfn.IFNA(VLOOKUP($B131,Basisgetallen!$B$8:$K$171,4,FALSE)*D$7,0)</f>
        <v>0</v>
      </c>
      <c r="E131">
        <f>_xlfn.IFNA(VLOOKUP($B131,Basisgetallen!$B$8:$K$171,5,FALSE)*E$7,0)</f>
        <v>0</v>
      </c>
      <c r="F131">
        <f>_xlfn.IFNA(VLOOKUP($B131,Basisgetallen!$B$8:$K$171,6,FALSE),0)</f>
        <v>0</v>
      </c>
      <c r="G131">
        <f>_xlfn.IFNA(VLOOKUP($B131,Basisgetallen!$B$8:$K$171,7,FALSE),0)</f>
        <v>0</v>
      </c>
      <c r="H131">
        <f>_xlfn.IFNA(VLOOKUP($B131,Basisgetallen!$B$8:$K$171,8,FALSE),0)</f>
        <v>0</v>
      </c>
      <c r="I131">
        <f>_xlfn.IFNA(VLOOKUP($B131,Basisgetallen!$B$8:$K$171,9,FALSE),0)</f>
        <v>0</v>
      </c>
      <c r="J131" t="str">
        <f>_xlfn.IFNA(VLOOKUP($B131,Basisgetallen!$B$8:$K$171,10,FALSE),"geen opmerkingen")</f>
        <v>geen opmerkingen</v>
      </c>
    </row>
    <row r="132" spans="1:10" ht="15.75" thickTop="1">
      <c r="B132" t="str" cm="1">
        <f t="array" ref="B132:B135">_xlfn.UNIQUE(_xlfn._xlws.FILTER(Basisgetallen!B126:B140,Basisgetallen!B126:B140&lt;&gt;""))</f>
        <v>Digitaal platform / socials / digitale nieuwbrief beheren
[per kalenderjaar]</v>
      </c>
      <c r="C132">
        <f>_xlfn.IFNA(VLOOKUP($B132,Basisgetallen!$B$8:$K$171,3,FALSE)*C$7,0)</f>
        <v>1093.75</v>
      </c>
      <c r="D132">
        <f>_xlfn.IFNA(VLOOKUP($B132,Basisgetallen!$B$8:$K$171,4,FALSE)*D$7,0)</f>
        <v>1312.5</v>
      </c>
      <c r="E132">
        <f>_xlfn.IFNA(VLOOKUP($B132,Basisgetallen!$B$8:$K$171,5,FALSE)*E$7,0)</f>
        <v>2437.5</v>
      </c>
      <c r="F132">
        <f>_xlfn.IFNA(VLOOKUP($B132,Basisgetallen!$B$8:$K$171,6,FALSE),0)</f>
        <v>5000</v>
      </c>
      <c r="G132">
        <f>_xlfn.IFNA(VLOOKUP($B132,Basisgetallen!$B$8:$K$171,7,FALSE),0)</f>
        <v>0.2</v>
      </c>
      <c r="H132">
        <f>_xlfn.IFNA(VLOOKUP($B132,Basisgetallen!$B$8:$K$171,8,FALSE),0)</f>
        <v>0</v>
      </c>
      <c r="I132">
        <f>_xlfn.IFNA(VLOOKUP($B132,Basisgetallen!$B$8:$K$171,9,FALSE),0)</f>
        <v>0</v>
      </c>
      <c r="J132" t="str">
        <f>_xlfn.IFNA(VLOOKUP($B132,Basisgetallen!$B$8:$K$171,10,FALSE),"geen opmerkingen")</f>
        <v>Gemiddelde jaarkost  om digitale media te beheren</v>
      </c>
    </row>
    <row r="133" spans="1:10">
      <c r="B133" t="str">
        <v>Expo's en demo's organiseren
[per kalenderjaar]</v>
      </c>
      <c r="C133">
        <f>_xlfn.IFNA(VLOOKUP($B133,Basisgetallen!$B$8:$K$171,3,FALSE)*C$7,0)</f>
        <v>437.5</v>
      </c>
      <c r="D133">
        <f>_xlfn.IFNA(VLOOKUP($B133,Basisgetallen!$B$8:$K$171,4,FALSE)*D$7,0)</f>
        <v>750</v>
      </c>
      <c r="E133">
        <f>_xlfn.IFNA(VLOOKUP($B133,Basisgetallen!$B$8:$K$171,5,FALSE)*E$7,0)</f>
        <v>812.5</v>
      </c>
      <c r="F133">
        <f>_xlfn.IFNA(VLOOKUP($B133,Basisgetallen!$B$8:$K$171,6,FALSE),0)</f>
        <v>2500</v>
      </c>
      <c r="G133">
        <f>_xlfn.IFNA(VLOOKUP($B133,Basisgetallen!$B$8:$K$171,7,FALSE),0)</f>
        <v>1</v>
      </c>
      <c r="H133">
        <f>_xlfn.IFNA(VLOOKUP($B133,Basisgetallen!$B$8:$K$171,8,FALSE),0)</f>
        <v>0</v>
      </c>
      <c r="I133">
        <f>_xlfn.IFNA(VLOOKUP($B133,Basisgetallen!$B$8:$K$171,9,FALSE),0)</f>
        <v>0</v>
      </c>
      <c r="J133" t="str">
        <f>_xlfn.IFNA(VLOOKUP($B133,Basisgetallen!$B$8:$K$171,10,FALSE),"geen opmerkingen")</f>
        <v>1 lokale expo in samenwerking met buurgemeenten</v>
      </c>
    </row>
    <row r="134" spans="1:10">
      <c r="B134" t="str">
        <v>Belangenbehartiging
[per kalenderjaar]</v>
      </c>
      <c r="C134">
        <f>_xlfn.IFNA(VLOOKUP($B134,Basisgetallen!$B$8:$K$171,3,FALSE)*C$7,0)</f>
        <v>875</v>
      </c>
      <c r="D134">
        <f>_xlfn.IFNA(VLOOKUP($B134,Basisgetallen!$B$8:$K$171,4,FALSE)*D$7,0)</f>
        <v>0</v>
      </c>
      <c r="E134">
        <f>_xlfn.IFNA(VLOOKUP($B134,Basisgetallen!$B$8:$K$171,5,FALSE)*E$7,0)</f>
        <v>0</v>
      </c>
      <c r="F134">
        <f>_xlfn.IFNA(VLOOKUP($B134,Basisgetallen!$B$8:$K$171,6,FALSE),0)</f>
        <v>0</v>
      </c>
      <c r="G134">
        <f>_xlfn.IFNA(VLOOKUP($B134,Basisgetallen!$B$8:$K$171,7,FALSE),0)</f>
        <v>1</v>
      </c>
      <c r="H134">
        <f>_xlfn.IFNA(VLOOKUP($B134,Basisgetallen!$B$8:$K$171,8,FALSE),0)</f>
        <v>0</v>
      </c>
      <c r="I134">
        <f>_xlfn.IFNA(VLOOKUP($B134,Basisgetallen!$B$8:$K$171,9,FALSE),0)</f>
        <v>0</v>
      </c>
      <c r="J134" t="str">
        <f>_xlfn.IFNA(VLOOKUP($B134,Basisgetallen!$B$8:$K$171,10,FALSE),"geen opmerkingen")</f>
        <v>2 dagen voor 1 persoon per werkjaar</v>
      </c>
    </row>
    <row r="135" spans="1:10">
      <c r="B135" t="str">
        <v>reserve</v>
      </c>
      <c r="C135">
        <f>_xlfn.IFNA(VLOOKUP($B135,Basisgetallen!$B$8:$K$171,3,FALSE)*C$7,0)</f>
        <v>0</v>
      </c>
      <c r="D135">
        <f>_xlfn.IFNA(VLOOKUP($B135,Basisgetallen!$B$8:$K$171,4,FALSE)*D$7,0)</f>
        <v>0</v>
      </c>
      <c r="E135">
        <f>_xlfn.IFNA(VLOOKUP($B135,Basisgetallen!$B$8:$K$171,5,FALSE)*E$7,0)</f>
        <v>0</v>
      </c>
      <c r="F135">
        <f>_xlfn.IFNA(VLOOKUP($B135,Basisgetallen!$B$8:$K$171,6,FALSE),0)</f>
        <v>0</v>
      </c>
      <c r="G135">
        <f>_xlfn.IFNA(VLOOKUP($B135,Basisgetallen!$B$8:$K$171,7,FALSE),0)</f>
        <v>1</v>
      </c>
      <c r="H135">
        <f>_xlfn.IFNA(VLOOKUP($B135,Basisgetallen!$B$8:$K$171,8,FALSE),0)</f>
        <v>0</v>
      </c>
      <c r="I135">
        <f>_xlfn.IFNA(VLOOKUP($B135,Basisgetallen!$B$8:$K$171,9,FALSE),0)</f>
        <v>0</v>
      </c>
      <c r="J135">
        <f>_xlfn.IFNA(VLOOKUP($B135,Basisgetallen!$B$8:$K$171,10,FALSE),"geen opmerkingen")</f>
        <v>0</v>
      </c>
    </row>
    <row r="136" spans="1:10">
      <c r="C136">
        <f>_xlfn.IFNA(VLOOKUP($B136,Basisgetallen!$B$8:$K$171,3,FALSE)*C$7,0)</f>
        <v>0</v>
      </c>
      <c r="D136">
        <f>_xlfn.IFNA(VLOOKUP($B136,Basisgetallen!$B$8:$K$171,4,FALSE)*D$7,0)</f>
        <v>0</v>
      </c>
      <c r="E136">
        <f>_xlfn.IFNA(VLOOKUP($B136,Basisgetallen!$B$8:$K$171,5,FALSE)*E$7,0)</f>
        <v>0</v>
      </c>
      <c r="F136">
        <f>_xlfn.IFNA(VLOOKUP($B136,Basisgetallen!$B$8:$K$171,6,FALSE),0)</f>
        <v>0</v>
      </c>
      <c r="G136">
        <f>_xlfn.IFNA(VLOOKUP($B136,Basisgetallen!$B$8:$K$171,7,FALSE),0)</f>
        <v>0</v>
      </c>
      <c r="H136">
        <f>_xlfn.IFNA(VLOOKUP($B136,Basisgetallen!$B$8:$K$171,8,FALSE),0)</f>
        <v>0</v>
      </c>
      <c r="I136">
        <f>_xlfn.IFNA(VLOOKUP($B136,Basisgetallen!$B$8:$K$171,9,FALSE),0)</f>
        <v>0</v>
      </c>
      <c r="J136" t="str">
        <f>_xlfn.IFNA(VLOOKUP($B136,Basisgetallen!$B$8:$K$171,10,FALSE),"geen opmerkingen")</f>
        <v>geen opmerkingen</v>
      </c>
    </row>
    <row r="137" spans="1:10">
      <c r="C137">
        <f>_xlfn.IFNA(VLOOKUP($B137,Basisgetallen!$B$8:$K$171,3,FALSE)*C$7,0)</f>
        <v>0</v>
      </c>
      <c r="D137">
        <f>_xlfn.IFNA(VLOOKUP($B137,Basisgetallen!$B$8:$K$171,4,FALSE)*D$7,0)</f>
        <v>0</v>
      </c>
      <c r="E137">
        <f>_xlfn.IFNA(VLOOKUP($B137,Basisgetallen!$B$8:$K$171,5,FALSE)*E$7,0)</f>
        <v>0</v>
      </c>
      <c r="F137">
        <f>_xlfn.IFNA(VLOOKUP($B137,Basisgetallen!$B$8:$K$171,6,FALSE),0)</f>
        <v>0</v>
      </c>
      <c r="G137">
        <f>_xlfn.IFNA(VLOOKUP($B137,Basisgetallen!$B$8:$K$171,7,FALSE),0)</f>
        <v>0</v>
      </c>
      <c r="H137">
        <f>_xlfn.IFNA(VLOOKUP($B137,Basisgetallen!$B$8:$K$171,8,FALSE),0)</f>
        <v>0</v>
      </c>
      <c r="I137">
        <f>_xlfn.IFNA(VLOOKUP($B137,Basisgetallen!$B$8:$K$171,9,FALSE),0)</f>
        <v>0</v>
      </c>
      <c r="J137" t="str">
        <f>_xlfn.IFNA(VLOOKUP($B137,Basisgetallen!$B$8:$K$171,10,FALSE),"geen opmerkingen")</f>
        <v>geen opmerkingen</v>
      </c>
    </row>
    <row r="138" spans="1:10">
      <c r="C138">
        <f>_xlfn.IFNA(VLOOKUP($B138,Basisgetallen!$B$8:$K$171,3,FALSE)*C$7,0)</f>
        <v>0</v>
      </c>
      <c r="D138">
        <f>_xlfn.IFNA(VLOOKUP($B138,Basisgetallen!$B$8:$K$171,4,FALSE)*D$7,0)</f>
        <v>0</v>
      </c>
      <c r="E138">
        <f>_xlfn.IFNA(VLOOKUP($B138,Basisgetallen!$B$8:$K$171,5,FALSE)*E$7,0)</f>
        <v>0</v>
      </c>
      <c r="F138">
        <f>_xlfn.IFNA(VLOOKUP($B138,Basisgetallen!$B$8:$K$171,6,FALSE),0)</f>
        <v>0</v>
      </c>
      <c r="G138">
        <f>_xlfn.IFNA(VLOOKUP($B138,Basisgetallen!$B$8:$K$171,7,FALSE),0)</f>
        <v>0</v>
      </c>
      <c r="H138">
        <f>_xlfn.IFNA(VLOOKUP($B138,Basisgetallen!$B$8:$K$171,8,FALSE),0)</f>
        <v>0</v>
      </c>
      <c r="I138">
        <f>_xlfn.IFNA(VLOOKUP($B138,Basisgetallen!$B$8:$K$171,9,FALSE),0)</f>
        <v>0</v>
      </c>
      <c r="J138" t="str">
        <f>_xlfn.IFNA(VLOOKUP($B138,Basisgetallen!$B$8:$K$171,10,FALSE),"geen opmerkingen")</f>
        <v>geen opmerkingen</v>
      </c>
    </row>
    <row r="139" spans="1:10">
      <c r="C139">
        <f>_xlfn.IFNA(VLOOKUP($B139,Basisgetallen!$B$8:$K$171,3,FALSE)*C$7,0)</f>
        <v>0</v>
      </c>
      <c r="D139">
        <f>_xlfn.IFNA(VLOOKUP($B139,Basisgetallen!$B$8:$K$171,4,FALSE)*D$7,0)</f>
        <v>0</v>
      </c>
      <c r="E139">
        <f>_xlfn.IFNA(VLOOKUP($B139,Basisgetallen!$B$8:$K$171,5,FALSE)*E$7,0)</f>
        <v>0</v>
      </c>
      <c r="F139">
        <f>_xlfn.IFNA(VLOOKUP($B139,Basisgetallen!$B$8:$K$171,6,FALSE),0)</f>
        <v>0</v>
      </c>
      <c r="G139">
        <f>_xlfn.IFNA(VLOOKUP($B139,Basisgetallen!$B$8:$K$171,7,FALSE),0)</f>
        <v>0</v>
      </c>
      <c r="H139">
        <f>_xlfn.IFNA(VLOOKUP($B139,Basisgetallen!$B$8:$K$171,8,FALSE),0)</f>
        <v>0</v>
      </c>
      <c r="I139">
        <f>_xlfn.IFNA(VLOOKUP($B139,Basisgetallen!$B$8:$K$171,9,FALSE),0)</f>
        <v>0</v>
      </c>
      <c r="J139" t="str">
        <f>_xlfn.IFNA(VLOOKUP($B139,Basisgetallen!$B$8:$K$171,10,FALSE),"geen opmerkingen")</f>
        <v>geen opmerkingen</v>
      </c>
    </row>
    <row r="140" spans="1:10">
      <c r="C140">
        <f>_xlfn.IFNA(VLOOKUP($B140,Basisgetallen!$B$8:$K$171,3,FALSE)*C$7,0)</f>
        <v>0</v>
      </c>
      <c r="D140">
        <f>_xlfn.IFNA(VLOOKUP($B140,Basisgetallen!$B$8:$K$171,4,FALSE)*D$7,0)</f>
        <v>0</v>
      </c>
      <c r="E140">
        <f>_xlfn.IFNA(VLOOKUP($B140,Basisgetallen!$B$8:$K$171,5,FALSE)*E$7,0)</f>
        <v>0</v>
      </c>
      <c r="F140">
        <f>_xlfn.IFNA(VLOOKUP($B140,Basisgetallen!$B$8:$K$171,6,FALSE),0)</f>
        <v>0</v>
      </c>
      <c r="G140">
        <f>_xlfn.IFNA(VLOOKUP($B140,Basisgetallen!$B$8:$K$171,7,FALSE),0)</f>
        <v>0</v>
      </c>
      <c r="H140">
        <f>_xlfn.IFNA(VLOOKUP($B140,Basisgetallen!$B$8:$K$171,8,FALSE),0)</f>
        <v>0</v>
      </c>
      <c r="I140">
        <f>_xlfn.IFNA(VLOOKUP($B140,Basisgetallen!$B$8:$K$171,9,FALSE),0)</f>
        <v>0</v>
      </c>
      <c r="J140" t="str">
        <f>_xlfn.IFNA(VLOOKUP($B140,Basisgetallen!$B$8:$K$171,10,FALSE),"geen opmerkingen")</f>
        <v>geen opmerkingen</v>
      </c>
    </row>
    <row r="141" spans="1:10">
      <c r="C141">
        <f>_xlfn.IFNA(VLOOKUP($B141,Basisgetallen!$B$8:$K$171,3,FALSE)*C$7,0)</f>
        <v>0</v>
      </c>
      <c r="D141">
        <f>_xlfn.IFNA(VLOOKUP($B141,Basisgetallen!$B$8:$K$171,4,FALSE)*D$7,0)</f>
        <v>0</v>
      </c>
      <c r="E141">
        <f>_xlfn.IFNA(VLOOKUP($B141,Basisgetallen!$B$8:$K$171,5,FALSE)*E$7,0)</f>
        <v>0</v>
      </c>
      <c r="F141">
        <f>_xlfn.IFNA(VLOOKUP($B141,Basisgetallen!$B$8:$K$171,6,FALSE),0)</f>
        <v>0</v>
      </c>
      <c r="G141">
        <f>_xlfn.IFNA(VLOOKUP($B141,Basisgetallen!$B$8:$K$171,7,FALSE),0)</f>
        <v>0</v>
      </c>
      <c r="H141">
        <f>_xlfn.IFNA(VLOOKUP($B141,Basisgetallen!$B$8:$K$171,8,FALSE),0)</f>
        <v>0</v>
      </c>
      <c r="I141">
        <f>_xlfn.IFNA(VLOOKUP($B141,Basisgetallen!$B$8:$K$171,9,FALSE),0)</f>
        <v>0</v>
      </c>
      <c r="J141" t="str">
        <f>_xlfn.IFNA(VLOOKUP($B141,Basisgetallen!$B$8:$K$171,10,FALSE),"geen opmerkingen")</f>
        <v>geen opmerkingen</v>
      </c>
    </row>
    <row r="142" spans="1:10">
      <c r="C142">
        <f>_xlfn.IFNA(VLOOKUP($B142,Basisgetallen!$B$8:$K$171,3,FALSE)*C$7,0)</f>
        <v>0</v>
      </c>
      <c r="D142">
        <f>_xlfn.IFNA(VLOOKUP($B142,Basisgetallen!$B$8:$K$171,4,FALSE)*D$7,0)</f>
        <v>0</v>
      </c>
      <c r="E142">
        <f>_xlfn.IFNA(VLOOKUP($B142,Basisgetallen!$B$8:$K$171,5,FALSE)*E$7,0)</f>
        <v>0</v>
      </c>
      <c r="F142">
        <f>_xlfn.IFNA(VLOOKUP($B142,Basisgetallen!$B$8:$K$171,6,FALSE),0)</f>
        <v>0</v>
      </c>
      <c r="G142">
        <f>_xlfn.IFNA(VLOOKUP($B142,Basisgetallen!$B$8:$K$171,7,FALSE),0)</f>
        <v>0</v>
      </c>
      <c r="H142">
        <f>_xlfn.IFNA(VLOOKUP($B142,Basisgetallen!$B$8:$K$171,8,FALSE),0)</f>
        <v>0</v>
      </c>
      <c r="I142">
        <f>_xlfn.IFNA(VLOOKUP($B142,Basisgetallen!$B$8:$K$171,9,FALSE),0)</f>
        <v>0</v>
      </c>
      <c r="J142" t="str">
        <f>_xlfn.IFNA(VLOOKUP($B142,Basisgetallen!$B$8:$K$171,10,FALSE),"geen opmerkingen")</f>
        <v>geen opmerkingen</v>
      </c>
    </row>
    <row r="143" spans="1:10">
      <c r="C143">
        <f>_xlfn.IFNA(VLOOKUP($B143,Basisgetallen!$B$8:$K$171,3,FALSE)*C$7,0)</f>
        <v>0</v>
      </c>
      <c r="D143">
        <f>_xlfn.IFNA(VLOOKUP($B143,Basisgetallen!$B$8:$K$171,4,FALSE)*D$7,0)</f>
        <v>0</v>
      </c>
      <c r="E143">
        <f>_xlfn.IFNA(VLOOKUP($B143,Basisgetallen!$B$8:$K$171,5,FALSE)*E$7,0)</f>
        <v>0</v>
      </c>
      <c r="F143">
        <f>_xlfn.IFNA(VLOOKUP($B143,Basisgetallen!$B$8:$K$171,6,FALSE),0)</f>
        <v>0</v>
      </c>
      <c r="G143">
        <f>_xlfn.IFNA(VLOOKUP($B143,Basisgetallen!$B$8:$K$171,7,FALSE),0)</f>
        <v>0</v>
      </c>
      <c r="H143">
        <f>_xlfn.IFNA(VLOOKUP($B143,Basisgetallen!$B$8:$K$171,8,FALSE),0)</f>
        <v>0</v>
      </c>
      <c r="I143">
        <f>_xlfn.IFNA(VLOOKUP($B143,Basisgetallen!$B$8:$K$171,9,FALSE),0)</f>
        <v>0</v>
      </c>
      <c r="J143" t="str">
        <f>_xlfn.IFNA(VLOOKUP($B143,Basisgetallen!$B$8:$K$171,10,FALSE),"geen opmerkingen")</f>
        <v>geen opmerkingen</v>
      </c>
    </row>
    <row r="144" spans="1:10">
      <c r="C144">
        <f>_xlfn.IFNA(VLOOKUP($B144,Basisgetallen!$B$8:$K$171,3,FALSE)*C$7,0)</f>
        <v>0</v>
      </c>
      <c r="D144">
        <f>_xlfn.IFNA(VLOOKUP($B144,Basisgetallen!$B$8:$K$171,4,FALSE)*D$7,0)</f>
        <v>0</v>
      </c>
      <c r="E144">
        <f>_xlfn.IFNA(VLOOKUP($B144,Basisgetallen!$B$8:$K$171,5,FALSE)*E$7,0)</f>
        <v>0</v>
      </c>
      <c r="F144">
        <f>_xlfn.IFNA(VLOOKUP($B144,Basisgetallen!$B$8:$K$171,6,FALSE),0)</f>
        <v>0</v>
      </c>
      <c r="G144">
        <f>_xlfn.IFNA(VLOOKUP($B144,Basisgetallen!$B$8:$K$171,7,FALSE),0)</f>
        <v>0</v>
      </c>
      <c r="H144">
        <f>_xlfn.IFNA(VLOOKUP($B144,Basisgetallen!$B$8:$K$171,8,FALSE),0)</f>
        <v>0</v>
      </c>
      <c r="I144">
        <f>_xlfn.IFNA(VLOOKUP($B144,Basisgetallen!$B$8:$K$171,9,FALSE),0)</f>
        <v>0</v>
      </c>
      <c r="J144" t="str">
        <f>_xlfn.IFNA(VLOOKUP($B144,Basisgetallen!$B$8:$K$171,10,FALSE),"geen opmerkingen")</f>
        <v>geen opmerkingen</v>
      </c>
    </row>
    <row r="145" spans="1:10">
      <c r="C145">
        <f>_xlfn.IFNA(VLOOKUP($B145,Basisgetallen!$B$8:$K$171,3,FALSE)*C$7,0)</f>
        <v>0</v>
      </c>
      <c r="D145">
        <f>_xlfn.IFNA(VLOOKUP($B145,Basisgetallen!$B$8:$K$171,4,FALSE)*D$7,0)</f>
        <v>0</v>
      </c>
      <c r="E145">
        <f>_xlfn.IFNA(VLOOKUP($B145,Basisgetallen!$B$8:$K$171,5,FALSE)*E$7,0)</f>
        <v>0</v>
      </c>
      <c r="F145">
        <f>_xlfn.IFNA(VLOOKUP($B145,Basisgetallen!$B$8:$K$171,6,FALSE),0)</f>
        <v>0</v>
      </c>
      <c r="G145">
        <f>_xlfn.IFNA(VLOOKUP($B145,Basisgetallen!$B$8:$K$171,7,FALSE),0)</f>
        <v>0</v>
      </c>
      <c r="H145">
        <f>_xlfn.IFNA(VLOOKUP($B145,Basisgetallen!$B$8:$K$171,8,FALSE),0)</f>
        <v>0</v>
      </c>
      <c r="I145">
        <f>_xlfn.IFNA(VLOOKUP($B145,Basisgetallen!$B$8:$K$171,9,FALSE),0)</f>
        <v>0</v>
      </c>
      <c r="J145" t="str">
        <f>_xlfn.IFNA(VLOOKUP($B145,Basisgetallen!$B$8:$K$171,10,FALSE),"geen opmerkingen")</f>
        <v>geen opmerkingen</v>
      </c>
    </row>
    <row r="146" spans="1:10">
      <c r="C146">
        <f>_xlfn.IFNA(VLOOKUP($B146,Basisgetallen!$B$8:$K$171,3,FALSE)*C$7,0)</f>
        <v>0</v>
      </c>
      <c r="D146">
        <f>_xlfn.IFNA(VLOOKUP($B146,Basisgetallen!$B$8:$K$171,4,FALSE)*D$7,0)</f>
        <v>0</v>
      </c>
      <c r="E146">
        <f>_xlfn.IFNA(VLOOKUP($B146,Basisgetallen!$B$8:$K$171,5,FALSE)*E$7,0)</f>
        <v>0</v>
      </c>
      <c r="F146">
        <f>_xlfn.IFNA(VLOOKUP($B146,Basisgetallen!$B$8:$K$171,6,FALSE),0)</f>
        <v>0</v>
      </c>
      <c r="G146">
        <f>_xlfn.IFNA(VLOOKUP($B146,Basisgetallen!$B$8:$K$171,7,FALSE),0)</f>
        <v>0</v>
      </c>
      <c r="H146">
        <f>_xlfn.IFNA(VLOOKUP($B146,Basisgetallen!$B$8:$K$171,8,FALSE),0)</f>
        <v>0</v>
      </c>
      <c r="I146">
        <f>_xlfn.IFNA(VLOOKUP($B146,Basisgetallen!$B$8:$K$171,9,FALSE),0)</f>
        <v>0</v>
      </c>
      <c r="J146" t="str">
        <f>_xlfn.IFNA(VLOOKUP($B146,Basisgetallen!$B$8:$K$171,10,FALSE),"geen opmerkingen")</f>
        <v>geen opmerkingen</v>
      </c>
    </row>
    <row r="147" spans="1:10" ht="41.25" thickBot="1">
      <c r="A147" s="171" t="s">
        <v>11</v>
      </c>
      <c r="C147">
        <f>_xlfn.IFNA(VLOOKUP($B147,Basisgetallen!$B$8:$K$171,3,FALSE)*C$7,0)</f>
        <v>0</v>
      </c>
      <c r="D147">
        <f>_xlfn.IFNA(VLOOKUP($B147,Basisgetallen!$B$8:$K$171,4,FALSE)*D$7,0)</f>
        <v>0</v>
      </c>
      <c r="E147">
        <f>_xlfn.IFNA(VLOOKUP($B147,Basisgetallen!$B$8:$K$171,5,FALSE)*E$7,0)</f>
        <v>0</v>
      </c>
      <c r="F147">
        <f>_xlfn.IFNA(VLOOKUP($B147,Basisgetallen!$B$8:$K$171,6,FALSE),0)</f>
        <v>0</v>
      </c>
      <c r="G147">
        <f>_xlfn.IFNA(VLOOKUP($B147,Basisgetallen!$B$8:$K$171,7,FALSE),0)</f>
        <v>0</v>
      </c>
      <c r="H147">
        <f>_xlfn.IFNA(VLOOKUP($B147,Basisgetallen!$B$8:$K$171,8,FALSE),0)</f>
        <v>0</v>
      </c>
      <c r="I147">
        <f>_xlfn.IFNA(VLOOKUP($B147,Basisgetallen!$B$8:$K$171,9,FALSE),0)</f>
        <v>0</v>
      </c>
      <c r="J147" t="str">
        <f>_xlfn.IFNA(VLOOKUP($B147,Basisgetallen!$B$8:$K$171,10,FALSE),"geen opmerkingen")</f>
        <v>geen opmerkingen</v>
      </c>
    </row>
    <row r="148" spans="1:10" ht="15.75" thickTop="1">
      <c r="B148" t="str" cm="1">
        <f t="array" ref="B148:B150">_xlfn.UNIQUE(_xlfn._xlws.FILTER(Basisgetallen!B142:B155,Basisgetallen!B142:B155&lt;&gt;""))</f>
        <v>Voorbeeldfunctie verduurzamen gemeentelijke vastgoed
[per demoproject]</v>
      </c>
      <c r="C148">
        <f>_xlfn.IFNA(VLOOKUP($B148,Basisgetallen!$B$8:$K$171,3,FALSE)*C$7,0)</f>
        <v>437.5</v>
      </c>
      <c r="D148">
        <f>_xlfn.IFNA(VLOOKUP($B148,Basisgetallen!$B$8:$K$171,4,FALSE)*D$7,0)</f>
        <v>750</v>
      </c>
      <c r="E148">
        <f>_xlfn.IFNA(VLOOKUP($B148,Basisgetallen!$B$8:$K$171,5,FALSE)*E$7,0)</f>
        <v>812.5</v>
      </c>
      <c r="F148">
        <f>_xlfn.IFNA(VLOOKUP($B148,Basisgetallen!$B$8:$K$171,6,FALSE),0)</f>
        <v>0</v>
      </c>
      <c r="G148">
        <f>_xlfn.IFNA(VLOOKUP($B148,Basisgetallen!$B$8:$K$171,7,FALSE),0)</f>
        <v>1</v>
      </c>
      <c r="H148">
        <f>_xlfn.IFNA(VLOOKUP($B148,Basisgetallen!$B$8:$K$171,8,FALSE),0)</f>
        <v>0</v>
      </c>
      <c r="I148">
        <f>_xlfn.IFNA(VLOOKUP($B148,Basisgetallen!$B$8:$K$171,9,FALSE),0)</f>
        <v>0</v>
      </c>
      <c r="J148" t="str">
        <f>_xlfn.IFNA(VLOOKUP($B148,Basisgetallen!$B$8:$K$171,10,FALSE),"geen opmerkingen")</f>
        <v>Kost van het voorzien van info rond 1 gemeentelijk project</v>
      </c>
    </row>
    <row r="149" spans="1:10">
      <c r="B149" t="str">
        <v>Lokale ondernemers betrekken, zekerheid en perspectief bieden
[per event / netwerkbijeenkomt]</v>
      </c>
      <c r="C149">
        <f>_xlfn.IFNA(VLOOKUP($B149,Basisgetallen!$B$8:$K$171,3,FALSE)*C$7,0)</f>
        <v>437.5</v>
      </c>
      <c r="D149">
        <f>_xlfn.IFNA(VLOOKUP($B149,Basisgetallen!$B$8:$K$171,4,FALSE)*D$7,0)</f>
        <v>1125</v>
      </c>
      <c r="E149">
        <f>_xlfn.IFNA(VLOOKUP($B149,Basisgetallen!$B$8:$K$171,5,FALSE)*E$7,0)</f>
        <v>1218.75</v>
      </c>
      <c r="F149">
        <f>_xlfn.IFNA(VLOOKUP($B149,Basisgetallen!$B$8:$K$171,6,FALSE),0)</f>
        <v>0</v>
      </c>
      <c r="G149">
        <f>_xlfn.IFNA(VLOOKUP($B149,Basisgetallen!$B$8:$K$171,7,FALSE),0)</f>
        <v>1</v>
      </c>
      <c r="H149">
        <f>_xlfn.IFNA(VLOOKUP($B149,Basisgetallen!$B$8:$K$171,8,FALSE),0)</f>
        <v>0</v>
      </c>
      <c r="I149">
        <f>_xlfn.IFNA(VLOOKUP($B149,Basisgetallen!$B$8:$K$171,9,FALSE),0)</f>
        <v>0</v>
      </c>
      <c r="J149" t="str">
        <f>_xlfn.IFNA(VLOOKUP($B149,Basisgetallen!$B$8:$K$171,10,FALSE),"geen opmerkingen")</f>
        <v>kost van het organiseren van 1 ontmoetingsevent</v>
      </c>
    </row>
    <row r="150" spans="1:10">
      <c r="B150" t="str">
        <v>reserve</v>
      </c>
      <c r="C150">
        <f>_xlfn.IFNA(VLOOKUP($B150,Basisgetallen!$B$8:$K$171,3,FALSE)*C$7,0)</f>
        <v>0</v>
      </c>
      <c r="D150">
        <f>_xlfn.IFNA(VLOOKUP($B150,Basisgetallen!$B$8:$K$171,4,FALSE)*D$7,0)</f>
        <v>0</v>
      </c>
      <c r="E150">
        <f>_xlfn.IFNA(VLOOKUP($B150,Basisgetallen!$B$8:$K$171,5,FALSE)*E$7,0)</f>
        <v>0</v>
      </c>
      <c r="F150">
        <f>_xlfn.IFNA(VLOOKUP($B150,Basisgetallen!$B$8:$K$171,6,FALSE),0)</f>
        <v>0</v>
      </c>
      <c r="G150">
        <f>_xlfn.IFNA(VLOOKUP($B150,Basisgetallen!$B$8:$K$171,7,FALSE),0)</f>
        <v>1</v>
      </c>
      <c r="H150">
        <f>_xlfn.IFNA(VLOOKUP($B150,Basisgetallen!$B$8:$K$171,8,FALSE),0)</f>
        <v>0</v>
      </c>
      <c r="I150">
        <f>_xlfn.IFNA(VLOOKUP($B150,Basisgetallen!$B$8:$K$171,9,FALSE),0)</f>
        <v>0</v>
      </c>
      <c r="J150">
        <f>_xlfn.IFNA(VLOOKUP($B150,Basisgetallen!$B$8:$K$171,10,FALSE),"geen opmerkingen")</f>
        <v>0</v>
      </c>
    </row>
    <row r="151" spans="1:10">
      <c r="C151">
        <f>_xlfn.IFNA(VLOOKUP($B151,Basisgetallen!$B$8:$K$171,3,FALSE)*C$7,0)</f>
        <v>0</v>
      </c>
      <c r="D151">
        <f>_xlfn.IFNA(VLOOKUP($B151,Basisgetallen!$B$8:$K$171,4,FALSE)*D$7,0)</f>
        <v>0</v>
      </c>
      <c r="E151">
        <f>_xlfn.IFNA(VLOOKUP($B151,Basisgetallen!$B$8:$K$171,5,FALSE)*E$7,0)</f>
        <v>0</v>
      </c>
      <c r="F151">
        <f>_xlfn.IFNA(VLOOKUP($B151,Basisgetallen!$B$8:$K$171,6,FALSE),0)</f>
        <v>0</v>
      </c>
      <c r="G151">
        <f>_xlfn.IFNA(VLOOKUP($B151,Basisgetallen!$B$8:$K$171,7,FALSE),0)</f>
        <v>0</v>
      </c>
      <c r="H151">
        <f>_xlfn.IFNA(VLOOKUP($B151,Basisgetallen!$B$8:$K$171,8,FALSE),0)</f>
        <v>0</v>
      </c>
      <c r="I151">
        <f>_xlfn.IFNA(VLOOKUP($B151,Basisgetallen!$B$8:$K$171,9,FALSE),0)</f>
        <v>0</v>
      </c>
      <c r="J151" t="str">
        <f>_xlfn.IFNA(VLOOKUP($B151,Basisgetallen!$B$8:$K$171,10,FALSE),"geen opmerkingen")</f>
        <v>geen opmerkingen</v>
      </c>
    </row>
    <row r="152" spans="1:10">
      <c r="C152">
        <f>_xlfn.IFNA(VLOOKUP($B152,Basisgetallen!$B$8:$K$171,3,FALSE)*C$7,0)</f>
        <v>0</v>
      </c>
      <c r="D152">
        <f>_xlfn.IFNA(VLOOKUP($B152,Basisgetallen!$B$8:$K$171,4,FALSE)*D$7,0)</f>
        <v>0</v>
      </c>
      <c r="E152">
        <f>_xlfn.IFNA(VLOOKUP($B152,Basisgetallen!$B$8:$K$171,5,FALSE)*E$7,0)</f>
        <v>0</v>
      </c>
      <c r="F152">
        <f>_xlfn.IFNA(VLOOKUP($B152,Basisgetallen!$B$8:$K$171,6,FALSE),0)</f>
        <v>0</v>
      </c>
      <c r="G152">
        <f>_xlfn.IFNA(VLOOKUP($B152,Basisgetallen!$B$8:$K$171,7,FALSE),0)</f>
        <v>0</v>
      </c>
      <c r="H152">
        <f>_xlfn.IFNA(VLOOKUP($B152,Basisgetallen!$B$8:$K$171,8,FALSE),0)</f>
        <v>0</v>
      </c>
      <c r="I152">
        <f>_xlfn.IFNA(VLOOKUP($B152,Basisgetallen!$B$8:$K$171,9,FALSE),0)</f>
        <v>0</v>
      </c>
      <c r="J152" t="str">
        <f>_xlfn.IFNA(VLOOKUP($B152,Basisgetallen!$B$8:$K$171,10,FALSE),"geen opmerkingen")</f>
        <v>geen opmerkingen</v>
      </c>
    </row>
    <row r="153" spans="1:10">
      <c r="C153">
        <f>_xlfn.IFNA(VLOOKUP($B153,Basisgetallen!$B$8:$K$171,3,FALSE)*C$7,0)</f>
        <v>0</v>
      </c>
      <c r="D153">
        <f>_xlfn.IFNA(VLOOKUP($B153,Basisgetallen!$B$8:$K$171,4,FALSE)*D$7,0)</f>
        <v>0</v>
      </c>
      <c r="E153">
        <f>_xlfn.IFNA(VLOOKUP($B153,Basisgetallen!$B$8:$K$171,5,FALSE)*E$7,0)</f>
        <v>0</v>
      </c>
      <c r="F153">
        <f>_xlfn.IFNA(VLOOKUP($B153,Basisgetallen!$B$8:$K$171,6,FALSE),0)</f>
        <v>0</v>
      </c>
      <c r="G153">
        <f>_xlfn.IFNA(VLOOKUP($B153,Basisgetallen!$B$8:$K$171,7,FALSE),0)</f>
        <v>0</v>
      </c>
      <c r="H153">
        <f>_xlfn.IFNA(VLOOKUP($B153,Basisgetallen!$B$8:$K$171,8,FALSE),0)</f>
        <v>0</v>
      </c>
      <c r="I153">
        <f>_xlfn.IFNA(VLOOKUP($B153,Basisgetallen!$B$8:$K$171,9,FALSE),0)</f>
        <v>0</v>
      </c>
      <c r="J153" t="str">
        <f>_xlfn.IFNA(VLOOKUP($B153,Basisgetallen!$B$8:$K$171,10,FALSE),"geen opmerkingen")</f>
        <v>geen opmerkingen</v>
      </c>
    </row>
    <row r="154" spans="1:10">
      <c r="C154">
        <f>_xlfn.IFNA(VLOOKUP($B154,Basisgetallen!$B$8:$K$171,3,FALSE)*C$7,0)</f>
        <v>0</v>
      </c>
      <c r="D154">
        <f>_xlfn.IFNA(VLOOKUP($B154,Basisgetallen!$B$8:$K$171,4,FALSE)*D$7,0)</f>
        <v>0</v>
      </c>
      <c r="E154">
        <f>_xlfn.IFNA(VLOOKUP($B154,Basisgetallen!$B$8:$K$171,5,FALSE)*E$7,0)</f>
        <v>0</v>
      </c>
      <c r="F154">
        <f>_xlfn.IFNA(VLOOKUP($B154,Basisgetallen!$B$8:$K$171,6,FALSE),0)</f>
        <v>0</v>
      </c>
      <c r="G154">
        <f>_xlfn.IFNA(VLOOKUP($B154,Basisgetallen!$B$8:$K$171,7,FALSE),0)</f>
        <v>0</v>
      </c>
      <c r="H154">
        <f>_xlfn.IFNA(VLOOKUP($B154,Basisgetallen!$B$8:$K$171,8,FALSE),0)</f>
        <v>0</v>
      </c>
      <c r="I154">
        <f>_xlfn.IFNA(VLOOKUP($B154,Basisgetallen!$B$8:$K$171,9,FALSE),0)</f>
        <v>0</v>
      </c>
      <c r="J154" t="str">
        <f>_xlfn.IFNA(VLOOKUP($B154,Basisgetallen!$B$8:$K$171,10,FALSE),"geen opmerkingen")</f>
        <v>geen opmerkingen</v>
      </c>
    </row>
    <row r="155" spans="1:10">
      <c r="C155">
        <f>_xlfn.IFNA(VLOOKUP($B155,Basisgetallen!$B$8:$K$171,3,FALSE)*C$7,0)</f>
        <v>0</v>
      </c>
      <c r="D155">
        <f>_xlfn.IFNA(VLOOKUP($B155,Basisgetallen!$B$8:$K$171,4,FALSE)*D$7,0)</f>
        <v>0</v>
      </c>
      <c r="E155">
        <f>_xlfn.IFNA(VLOOKUP($B155,Basisgetallen!$B$8:$K$171,5,FALSE)*E$7,0)</f>
        <v>0</v>
      </c>
      <c r="F155">
        <f>_xlfn.IFNA(VLOOKUP($B155,Basisgetallen!$B$8:$K$171,6,FALSE),0)</f>
        <v>0</v>
      </c>
      <c r="G155">
        <f>_xlfn.IFNA(VLOOKUP($B155,Basisgetallen!$B$8:$K$171,7,FALSE),0)</f>
        <v>0</v>
      </c>
      <c r="H155">
        <f>_xlfn.IFNA(VLOOKUP($B155,Basisgetallen!$B$8:$K$171,8,FALSE),0)</f>
        <v>0</v>
      </c>
      <c r="I155">
        <f>_xlfn.IFNA(VLOOKUP($B155,Basisgetallen!$B$8:$K$171,9,FALSE),0)</f>
        <v>0</v>
      </c>
      <c r="J155" t="str">
        <f>_xlfn.IFNA(VLOOKUP($B155,Basisgetallen!$B$8:$K$171,10,FALSE),"geen opmerkingen")</f>
        <v>geen opmerkingen</v>
      </c>
    </row>
    <row r="156" spans="1:10">
      <c r="C156">
        <f>_xlfn.IFNA(VLOOKUP($B156,Basisgetallen!$B$8:$K$171,3,FALSE)*C$7,0)</f>
        <v>0</v>
      </c>
      <c r="D156">
        <f>_xlfn.IFNA(VLOOKUP($B156,Basisgetallen!$B$8:$K$171,4,FALSE)*D$7,0)</f>
        <v>0</v>
      </c>
      <c r="E156">
        <f>_xlfn.IFNA(VLOOKUP($B156,Basisgetallen!$B$8:$K$171,5,FALSE)*E$7,0)</f>
        <v>0</v>
      </c>
      <c r="F156">
        <f>_xlfn.IFNA(VLOOKUP($B156,Basisgetallen!$B$8:$K$171,6,FALSE),0)</f>
        <v>0</v>
      </c>
      <c r="G156">
        <f>_xlfn.IFNA(VLOOKUP($B156,Basisgetallen!$B$8:$K$171,7,FALSE),0)</f>
        <v>0</v>
      </c>
      <c r="H156">
        <f>_xlfn.IFNA(VLOOKUP($B156,Basisgetallen!$B$8:$K$171,8,FALSE),0)</f>
        <v>0</v>
      </c>
      <c r="I156">
        <f>_xlfn.IFNA(VLOOKUP($B156,Basisgetallen!$B$8:$K$171,9,FALSE),0)</f>
        <v>0</v>
      </c>
      <c r="J156" t="str">
        <f>_xlfn.IFNA(VLOOKUP($B156,Basisgetallen!$B$8:$K$171,10,FALSE),"geen opmerkingen")</f>
        <v>geen opmerkingen</v>
      </c>
    </row>
    <row r="157" spans="1:10">
      <c r="C157">
        <f>_xlfn.IFNA(VLOOKUP($B157,Basisgetallen!$B$8:$K$171,3,FALSE)*C$7,0)</f>
        <v>0</v>
      </c>
      <c r="D157">
        <f>_xlfn.IFNA(VLOOKUP($B157,Basisgetallen!$B$8:$K$171,4,FALSE)*D$7,0)</f>
        <v>0</v>
      </c>
      <c r="E157">
        <f>_xlfn.IFNA(VLOOKUP($B157,Basisgetallen!$B$8:$K$171,5,FALSE)*E$7,0)</f>
        <v>0</v>
      </c>
      <c r="F157">
        <f>_xlfn.IFNA(VLOOKUP($B157,Basisgetallen!$B$8:$K$171,6,FALSE),0)</f>
        <v>0</v>
      </c>
      <c r="G157">
        <f>_xlfn.IFNA(VLOOKUP($B157,Basisgetallen!$B$8:$K$171,7,FALSE),0)</f>
        <v>0</v>
      </c>
      <c r="H157">
        <f>_xlfn.IFNA(VLOOKUP($B157,Basisgetallen!$B$8:$K$171,8,FALSE),0)</f>
        <v>0</v>
      </c>
      <c r="I157">
        <f>_xlfn.IFNA(VLOOKUP($B157,Basisgetallen!$B$8:$K$171,9,FALSE),0)</f>
        <v>0</v>
      </c>
      <c r="J157" t="str">
        <f>_xlfn.IFNA(VLOOKUP($B157,Basisgetallen!$B$8:$K$171,10,FALSE),"geen opmerkingen")</f>
        <v>geen opmerkingen</v>
      </c>
    </row>
    <row r="158" spans="1:10">
      <c r="C158">
        <f>_xlfn.IFNA(VLOOKUP($B158,Basisgetallen!$B$8:$K$171,3,FALSE)*C$7,0)</f>
        <v>0</v>
      </c>
      <c r="D158">
        <f>_xlfn.IFNA(VLOOKUP($B158,Basisgetallen!$B$8:$K$171,4,FALSE)*D$7,0)</f>
        <v>0</v>
      </c>
      <c r="E158">
        <f>_xlfn.IFNA(VLOOKUP($B158,Basisgetallen!$B$8:$K$171,5,FALSE)*E$7,0)</f>
        <v>0</v>
      </c>
      <c r="F158">
        <f>_xlfn.IFNA(VLOOKUP($B158,Basisgetallen!$B$8:$K$171,6,FALSE),0)</f>
        <v>0</v>
      </c>
      <c r="G158">
        <f>_xlfn.IFNA(VLOOKUP($B158,Basisgetallen!$B$8:$K$171,7,FALSE),0)</f>
        <v>0</v>
      </c>
      <c r="H158">
        <f>_xlfn.IFNA(VLOOKUP($B158,Basisgetallen!$B$8:$K$171,8,FALSE),0)</f>
        <v>0</v>
      </c>
      <c r="I158">
        <f>_xlfn.IFNA(VLOOKUP($B158,Basisgetallen!$B$8:$K$171,9,FALSE),0)</f>
        <v>0</v>
      </c>
      <c r="J158" t="str">
        <f>_xlfn.IFNA(VLOOKUP($B158,Basisgetallen!$B$8:$K$171,10,FALSE),"geen opmerkingen")</f>
        <v>geen opmerkingen</v>
      </c>
    </row>
    <row r="159" spans="1:10">
      <c r="C159">
        <f>_xlfn.IFNA(VLOOKUP($B159,Basisgetallen!$B$8:$K$171,3,FALSE)*C$7,0)</f>
        <v>0</v>
      </c>
      <c r="D159">
        <f>_xlfn.IFNA(VLOOKUP($B159,Basisgetallen!$B$8:$K$171,4,FALSE)*D$7,0)</f>
        <v>0</v>
      </c>
      <c r="E159">
        <f>_xlfn.IFNA(VLOOKUP($B159,Basisgetallen!$B$8:$K$171,5,FALSE)*E$7,0)</f>
        <v>0</v>
      </c>
      <c r="F159">
        <f>_xlfn.IFNA(VLOOKUP($B159,Basisgetallen!$B$8:$K$171,6,FALSE),0)</f>
        <v>0</v>
      </c>
      <c r="G159">
        <f>_xlfn.IFNA(VLOOKUP($B159,Basisgetallen!$B$8:$K$171,7,FALSE),0)</f>
        <v>0</v>
      </c>
      <c r="H159">
        <f>_xlfn.IFNA(VLOOKUP($B159,Basisgetallen!$B$8:$K$171,8,FALSE),0)</f>
        <v>0</v>
      </c>
      <c r="I159">
        <f>_xlfn.IFNA(VLOOKUP($B159,Basisgetallen!$B$8:$K$171,9,FALSE),0)</f>
        <v>0</v>
      </c>
      <c r="J159" t="str">
        <f>_xlfn.IFNA(VLOOKUP($B159,Basisgetallen!$B$8:$K$171,10,FALSE),"geen opmerkingen")</f>
        <v>geen opmerkingen</v>
      </c>
    </row>
    <row r="160" spans="1:10">
      <c r="C160">
        <f>_xlfn.IFNA(VLOOKUP($B160,Basisgetallen!$B$8:$K$171,3,FALSE)*C$7,0)</f>
        <v>0</v>
      </c>
      <c r="D160">
        <f>_xlfn.IFNA(VLOOKUP($B160,Basisgetallen!$B$8:$K$171,4,FALSE)*D$7,0)</f>
        <v>0</v>
      </c>
      <c r="E160">
        <f>_xlfn.IFNA(VLOOKUP($B160,Basisgetallen!$B$8:$K$171,5,FALSE)*E$7,0)</f>
        <v>0</v>
      </c>
      <c r="F160">
        <f>_xlfn.IFNA(VLOOKUP($B160,Basisgetallen!$B$8:$K$171,6,FALSE),0)</f>
        <v>0</v>
      </c>
      <c r="G160">
        <f>_xlfn.IFNA(VLOOKUP($B160,Basisgetallen!$B$8:$K$171,7,FALSE),0)</f>
        <v>0</v>
      </c>
      <c r="H160">
        <f>_xlfn.IFNA(VLOOKUP($B160,Basisgetallen!$B$8:$K$171,8,FALSE),0)</f>
        <v>0</v>
      </c>
      <c r="I160">
        <f>_xlfn.IFNA(VLOOKUP($B160,Basisgetallen!$B$8:$K$171,9,FALSE),0)</f>
        <v>0</v>
      </c>
      <c r="J160" t="str">
        <f>_xlfn.IFNA(VLOOKUP($B160,Basisgetallen!$B$8:$K$171,10,FALSE),"geen opmerkingen")</f>
        <v>geen opmerkingen</v>
      </c>
    </row>
    <row r="161" spans="1:10">
      <c r="C161">
        <f>_xlfn.IFNA(VLOOKUP($B161,Basisgetallen!$B$8:$K$171,3,FALSE)*C$7,0)</f>
        <v>0</v>
      </c>
      <c r="D161">
        <f>_xlfn.IFNA(VLOOKUP($B161,Basisgetallen!$B$8:$K$171,4,FALSE)*D$7,0)</f>
        <v>0</v>
      </c>
      <c r="E161">
        <f>_xlfn.IFNA(VLOOKUP($B161,Basisgetallen!$B$8:$K$171,5,FALSE)*E$7,0)</f>
        <v>0</v>
      </c>
      <c r="F161">
        <f>_xlfn.IFNA(VLOOKUP($B161,Basisgetallen!$B$8:$K$171,6,FALSE),0)</f>
        <v>0</v>
      </c>
      <c r="G161">
        <f>_xlfn.IFNA(VLOOKUP($B161,Basisgetallen!$B$8:$K$171,7,FALSE),0)</f>
        <v>0</v>
      </c>
      <c r="H161">
        <f>_xlfn.IFNA(VLOOKUP($B161,Basisgetallen!$B$8:$K$171,8,FALSE),0)</f>
        <v>0</v>
      </c>
      <c r="I161">
        <f>_xlfn.IFNA(VLOOKUP($B161,Basisgetallen!$B$8:$K$171,9,FALSE),0)</f>
        <v>0</v>
      </c>
      <c r="J161" t="str">
        <f>_xlfn.IFNA(VLOOKUP($B161,Basisgetallen!$B$8:$K$171,10,FALSE),"geen opmerkingen")</f>
        <v>geen opmerkingen</v>
      </c>
    </row>
    <row r="162" spans="1:10" ht="41.25" thickBot="1">
      <c r="A162" s="172" t="s">
        <v>12</v>
      </c>
      <c r="C162">
        <f>_xlfn.IFNA(VLOOKUP($B162,Basisgetallen!$B$8:$K$171,3,FALSE)*C$7,0)</f>
        <v>0</v>
      </c>
      <c r="D162">
        <f>_xlfn.IFNA(VLOOKUP($B162,Basisgetallen!$B$8:$K$171,4,FALSE)*D$7,0)</f>
        <v>0</v>
      </c>
      <c r="E162">
        <f>_xlfn.IFNA(VLOOKUP($B162,Basisgetallen!$B$8:$K$171,5,FALSE)*E$7,0)</f>
        <v>0</v>
      </c>
      <c r="F162">
        <f>_xlfn.IFNA(VLOOKUP($B162,Basisgetallen!$B$8:$K$171,6,FALSE),0)</f>
        <v>0</v>
      </c>
      <c r="G162">
        <f>_xlfn.IFNA(VLOOKUP($B162,Basisgetallen!$B$8:$K$171,7,FALSE),0)</f>
        <v>0</v>
      </c>
      <c r="H162">
        <f>_xlfn.IFNA(VLOOKUP($B162,Basisgetallen!$B$8:$K$171,8,FALSE),0)</f>
        <v>0</v>
      </c>
      <c r="I162">
        <f>_xlfn.IFNA(VLOOKUP($B162,Basisgetallen!$B$8:$K$171,9,FALSE),0)</f>
        <v>0</v>
      </c>
      <c r="J162" t="str">
        <f>_xlfn.IFNA(VLOOKUP($B162,Basisgetallen!$B$8:$K$171,10,FALSE),"geen opmerkingen")</f>
        <v>geen opmerkingen</v>
      </c>
    </row>
    <row r="163" spans="1:10" ht="15.75" thickTop="1">
      <c r="B163" t="str" cm="1">
        <f t="array" ref="B163:B164">_xlfn.UNIQUE(_xlfn._xlws.FILTER(Basisgetallen!B157:B171,Basisgetallen!B157:B171&lt;&gt;""))</f>
        <v>Monitoring &amp; Rapportering
[per kalenderjaar]</v>
      </c>
      <c r="C163">
        <f>_xlfn.IFNA(VLOOKUP($B163,Basisgetallen!$B$8:$K$171,3,FALSE)*C$7,0)</f>
        <v>1312.5</v>
      </c>
      <c r="D163">
        <f>_xlfn.IFNA(VLOOKUP($B163,Basisgetallen!$B$8:$K$171,4,FALSE)*D$7,0)</f>
        <v>1875</v>
      </c>
      <c r="E163">
        <f>_xlfn.IFNA(VLOOKUP($B163,Basisgetallen!$B$8:$K$171,5,FALSE)*E$7,0)</f>
        <v>0</v>
      </c>
      <c r="F163">
        <f>_xlfn.IFNA(VLOOKUP($B163,Basisgetallen!$B$8:$K$171,6,FALSE),0)</f>
        <v>0</v>
      </c>
      <c r="G163">
        <f>_xlfn.IFNA(VLOOKUP($B163,Basisgetallen!$B$8:$K$171,7,FALSE),0)</f>
        <v>1</v>
      </c>
      <c r="H163">
        <f>_xlfn.IFNA(VLOOKUP($B163,Basisgetallen!$B$8:$K$171,8,FALSE),0)</f>
        <v>0</v>
      </c>
      <c r="I163">
        <f>_xlfn.IFNA(VLOOKUP($B163,Basisgetallen!$B$8:$K$171,9,FALSE),0)</f>
        <v>0</v>
      </c>
      <c r="J163" t="str">
        <f>_xlfn.IFNA(VLOOKUP($B163,Basisgetallen!$B$8:$K$171,10,FALSE),"geen opmerkingen")</f>
        <v>jaarkost rapportering prestaties en indicatoren</v>
      </c>
    </row>
    <row r="164" spans="1:10">
      <c r="B164" t="str">
        <v>reserve</v>
      </c>
      <c r="C164">
        <f>_xlfn.IFNA(VLOOKUP($B164,Basisgetallen!$B$8:$K$171,3,FALSE)*C$7,0)</f>
        <v>0</v>
      </c>
      <c r="D164">
        <f>_xlfn.IFNA(VLOOKUP($B164,Basisgetallen!$B$8:$K$171,4,FALSE)*D$7,0)</f>
        <v>0</v>
      </c>
      <c r="E164">
        <f>_xlfn.IFNA(VLOOKUP($B164,Basisgetallen!$B$8:$K$171,5,FALSE)*E$7,0)</f>
        <v>0</v>
      </c>
      <c r="F164">
        <f>_xlfn.IFNA(VLOOKUP($B164,Basisgetallen!$B$8:$K$171,6,FALSE),0)</f>
        <v>0</v>
      </c>
      <c r="G164">
        <f>_xlfn.IFNA(VLOOKUP($B164,Basisgetallen!$B$8:$K$171,7,FALSE),0)</f>
        <v>1</v>
      </c>
      <c r="H164">
        <f>_xlfn.IFNA(VLOOKUP($B164,Basisgetallen!$B$8:$K$171,8,FALSE),0)</f>
        <v>0</v>
      </c>
      <c r="I164">
        <f>_xlfn.IFNA(VLOOKUP($B164,Basisgetallen!$B$8:$K$171,9,FALSE),0)</f>
        <v>0</v>
      </c>
      <c r="J164">
        <f>_xlfn.IFNA(VLOOKUP($B164,Basisgetallen!$B$8:$K$171,10,FALSE),"geen opmerkingen")</f>
        <v>0</v>
      </c>
    </row>
    <row r="165" spans="1:10">
      <c r="C165">
        <f>_xlfn.IFNA(VLOOKUP($B165,Basisgetallen!$B$8:$K$171,3,FALSE)*C$7,0)</f>
        <v>0</v>
      </c>
      <c r="D165">
        <f>_xlfn.IFNA(VLOOKUP($B165,Basisgetallen!$B$8:$K$171,4,FALSE)*D$7,0)</f>
        <v>0</v>
      </c>
      <c r="E165">
        <f>_xlfn.IFNA(VLOOKUP($B165,Basisgetallen!$B$8:$K$171,5,FALSE)*E$7,0)</f>
        <v>0</v>
      </c>
      <c r="F165">
        <f>_xlfn.IFNA(VLOOKUP($B165,Basisgetallen!$B$8:$K$171,6,FALSE),0)</f>
        <v>0</v>
      </c>
      <c r="G165">
        <f>_xlfn.IFNA(VLOOKUP($B165,Basisgetallen!$B$8:$K$171,7,FALSE),0)</f>
        <v>0</v>
      </c>
      <c r="H165">
        <f>_xlfn.IFNA(VLOOKUP($B165,Basisgetallen!$B$8:$K$171,8,FALSE),0)</f>
        <v>0</v>
      </c>
      <c r="I165">
        <f>_xlfn.IFNA(VLOOKUP($B165,Basisgetallen!$B$8:$K$171,9,FALSE),0)</f>
        <v>0</v>
      </c>
      <c r="J165" t="str">
        <f>_xlfn.IFNA(VLOOKUP($B165,Basisgetallen!$B$8:$K$171,10,FALSE),"geen opmerkingen")</f>
        <v>geen opmerkingen</v>
      </c>
    </row>
    <row r="166" spans="1:10">
      <c r="C166">
        <f>_xlfn.IFNA(VLOOKUP($B166,Basisgetallen!$B$8:$K$171,3,FALSE)*C$7,0)</f>
        <v>0</v>
      </c>
      <c r="D166">
        <f>_xlfn.IFNA(VLOOKUP($B166,Basisgetallen!$B$8:$K$171,4,FALSE)*D$7,0)</f>
        <v>0</v>
      </c>
      <c r="E166">
        <f>_xlfn.IFNA(VLOOKUP($B166,Basisgetallen!$B$8:$K$171,5,FALSE)*E$7,0)</f>
        <v>0</v>
      </c>
      <c r="F166">
        <f>_xlfn.IFNA(VLOOKUP($B166,Basisgetallen!$B$8:$K$171,6,FALSE),0)</f>
        <v>0</v>
      </c>
      <c r="G166">
        <f>_xlfn.IFNA(VLOOKUP($B166,Basisgetallen!$B$8:$K$171,7,FALSE),0)</f>
        <v>0</v>
      </c>
      <c r="H166">
        <f>_xlfn.IFNA(VLOOKUP($B166,Basisgetallen!$B$8:$K$171,8,FALSE),0)</f>
        <v>0</v>
      </c>
      <c r="I166">
        <f>_xlfn.IFNA(VLOOKUP($B166,Basisgetallen!$B$8:$K$171,9,FALSE),0)</f>
        <v>0</v>
      </c>
      <c r="J166" t="str">
        <f>_xlfn.IFNA(VLOOKUP($B166,Basisgetallen!$B$8:$K$171,10,FALSE),"geen opmerkingen")</f>
        <v>geen opmerkingen</v>
      </c>
    </row>
    <row r="167" spans="1:10">
      <c r="C167">
        <f>_xlfn.IFNA(VLOOKUP($B167,Basisgetallen!$B$8:$K$171,3,FALSE)*C$7,0)</f>
        <v>0</v>
      </c>
      <c r="D167">
        <f>_xlfn.IFNA(VLOOKUP($B167,Basisgetallen!$B$8:$K$171,4,FALSE)*D$7,0)</f>
        <v>0</v>
      </c>
      <c r="E167">
        <f>_xlfn.IFNA(VLOOKUP($B167,Basisgetallen!$B$8:$K$171,5,FALSE)*E$7,0)</f>
        <v>0</v>
      </c>
      <c r="F167">
        <f>_xlfn.IFNA(VLOOKUP($B167,Basisgetallen!$B$8:$K$171,6,FALSE),0)</f>
        <v>0</v>
      </c>
      <c r="G167">
        <f>_xlfn.IFNA(VLOOKUP($B167,Basisgetallen!$B$8:$K$171,7,FALSE),0)</f>
        <v>0</v>
      </c>
      <c r="H167">
        <f>_xlfn.IFNA(VLOOKUP($B167,Basisgetallen!$B$8:$K$171,8,FALSE),0)</f>
        <v>0</v>
      </c>
      <c r="I167">
        <f>_xlfn.IFNA(VLOOKUP($B167,Basisgetallen!$B$8:$K$171,9,FALSE),0)</f>
        <v>0</v>
      </c>
      <c r="J167" t="str">
        <f>_xlfn.IFNA(VLOOKUP($B167,Basisgetallen!$B$8:$K$171,10,FALSE),"geen opmerkingen")</f>
        <v>geen opmerkingen</v>
      </c>
    </row>
    <row r="168" spans="1:10">
      <c r="C168">
        <f>_xlfn.IFNA(VLOOKUP($B168,Basisgetallen!$B$8:$K$171,3,FALSE)*C$7,0)</f>
        <v>0</v>
      </c>
      <c r="D168">
        <f>_xlfn.IFNA(VLOOKUP($B168,Basisgetallen!$B$8:$K$171,4,FALSE)*D$7,0)</f>
        <v>0</v>
      </c>
      <c r="E168">
        <f>_xlfn.IFNA(VLOOKUP($B168,Basisgetallen!$B$8:$K$171,5,FALSE)*E$7,0)</f>
        <v>0</v>
      </c>
      <c r="F168">
        <f>_xlfn.IFNA(VLOOKUP($B168,Basisgetallen!$B$8:$K$171,6,FALSE),0)</f>
        <v>0</v>
      </c>
      <c r="G168">
        <f>_xlfn.IFNA(VLOOKUP($B168,Basisgetallen!$B$8:$K$171,7,FALSE),0)</f>
        <v>0</v>
      </c>
      <c r="H168">
        <f>_xlfn.IFNA(VLOOKUP($B168,Basisgetallen!$B$8:$K$171,8,FALSE),0)</f>
        <v>0</v>
      </c>
      <c r="I168">
        <f>_xlfn.IFNA(VLOOKUP($B168,Basisgetallen!$B$8:$K$171,9,FALSE),0)</f>
        <v>0</v>
      </c>
      <c r="J168" t="str">
        <f>_xlfn.IFNA(VLOOKUP($B168,Basisgetallen!$B$8:$K$171,10,FALSE),"geen opmerkingen")</f>
        <v>geen opmerkingen</v>
      </c>
    </row>
    <row r="169" spans="1:10">
      <c r="C169">
        <f>_xlfn.IFNA(VLOOKUP($B169,Basisgetallen!$B$8:$K$171,3,FALSE)*C$7,0)</f>
        <v>0</v>
      </c>
      <c r="D169">
        <f>_xlfn.IFNA(VLOOKUP($B169,Basisgetallen!$B$8:$K$171,4,FALSE)*D$7,0)</f>
        <v>0</v>
      </c>
      <c r="E169">
        <f>_xlfn.IFNA(VLOOKUP($B169,Basisgetallen!$B$8:$K$171,5,FALSE)*E$7,0)</f>
        <v>0</v>
      </c>
      <c r="F169">
        <f>_xlfn.IFNA(VLOOKUP($B169,Basisgetallen!$B$8:$K$171,6,FALSE),0)</f>
        <v>0</v>
      </c>
      <c r="G169">
        <f>_xlfn.IFNA(VLOOKUP($B169,Basisgetallen!$B$8:$K$171,7,FALSE),0)</f>
        <v>0</v>
      </c>
      <c r="H169">
        <f>_xlfn.IFNA(VLOOKUP($B169,Basisgetallen!$B$8:$K$171,8,FALSE),0)</f>
        <v>0</v>
      </c>
      <c r="I169">
        <f>_xlfn.IFNA(VLOOKUP($B169,Basisgetallen!$B$8:$K$171,9,FALSE),0)</f>
        <v>0</v>
      </c>
      <c r="J169" t="str">
        <f>_xlfn.IFNA(VLOOKUP($B169,Basisgetallen!$B$8:$K$171,10,FALSE),"geen opmerkingen")</f>
        <v>geen opmerkingen</v>
      </c>
    </row>
    <row r="170" spans="1:10">
      <c r="C170">
        <f>_xlfn.IFNA(VLOOKUP($B170,Basisgetallen!$B$8:$K$171,3,FALSE)*C$7,0)</f>
        <v>0</v>
      </c>
      <c r="D170">
        <f>_xlfn.IFNA(VLOOKUP($B170,Basisgetallen!$B$8:$K$171,4,FALSE)*D$7,0)</f>
        <v>0</v>
      </c>
      <c r="E170">
        <f>_xlfn.IFNA(VLOOKUP($B170,Basisgetallen!$B$8:$K$171,5,FALSE)*E$7,0)</f>
        <v>0</v>
      </c>
      <c r="F170">
        <f>_xlfn.IFNA(VLOOKUP($B170,Basisgetallen!$B$8:$K$171,6,FALSE),0)</f>
        <v>0</v>
      </c>
      <c r="G170">
        <f>_xlfn.IFNA(VLOOKUP($B170,Basisgetallen!$B$8:$K$171,7,FALSE),0)</f>
        <v>0</v>
      </c>
      <c r="H170">
        <f>_xlfn.IFNA(VLOOKUP($B170,Basisgetallen!$B$8:$K$171,8,FALSE),0)</f>
        <v>0</v>
      </c>
      <c r="I170">
        <f>_xlfn.IFNA(VLOOKUP($B170,Basisgetallen!$B$8:$K$171,9,FALSE),0)</f>
        <v>0</v>
      </c>
      <c r="J170" t="str">
        <f>_xlfn.IFNA(VLOOKUP($B170,Basisgetallen!$B$8:$K$171,10,FALSE),"geen opmerkingen")</f>
        <v>geen opmerkingen</v>
      </c>
    </row>
    <row r="171" spans="1:10">
      <c r="C171">
        <f>_xlfn.IFNA(VLOOKUP($B171,Basisgetallen!$B$8:$K$171,3,FALSE)*C$7,0)</f>
        <v>0</v>
      </c>
      <c r="D171">
        <f>_xlfn.IFNA(VLOOKUP($B171,Basisgetallen!$B$8:$K$171,4,FALSE)*D$7,0)</f>
        <v>0</v>
      </c>
      <c r="E171">
        <f>_xlfn.IFNA(VLOOKUP($B171,Basisgetallen!$B$8:$K$171,5,FALSE)*E$7,0)</f>
        <v>0</v>
      </c>
      <c r="F171">
        <f>_xlfn.IFNA(VLOOKUP($B171,Basisgetallen!$B$8:$K$171,6,FALSE),0)</f>
        <v>0</v>
      </c>
      <c r="G171">
        <f>_xlfn.IFNA(VLOOKUP($B171,Basisgetallen!$B$8:$K$171,7,FALSE),0)</f>
        <v>0</v>
      </c>
      <c r="H171">
        <f>_xlfn.IFNA(VLOOKUP($B171,Basisgetallen!$B$8:$K$171,8,FALSE),0)</f>
        <v>0</v>
      </c>
      <c r="I171">
        <f>_xlfn.IFNA(VLOOKUP($B171,Basisgetallen!$B$8:$K$171,9,FALSE),0)</f>
        <v>0</v>
      </c>
      <c r="J171" t="str">
        <f>_xlfn.IFNA(VLOOKUP($B171,Basisgetallen!$B$8:$K$171,10,FALSE),"geen opmerkingen")</f>
        <v>geen opmerkingen</v>
      </c>
    </row>
    <row r="172" spans="1:10">
      <c r="C172">
        <f>_xlfn.IFNA(VLOOKUP($B172,Basisgetallen!$B$8:$K$171,3,FALSE)*C$7,0)</f>
        <v>0</v>
      </c>
      <c r="D172">
        <f>_xlfn.IFNA(VLOOKUP($B172,Basisgetallen!$B$8:$K$171,4,FALSE)*D$7,0)</f>
        <v>0</v>
      </c>
      <c r="E172">
        <f>_xlfn.IFNA(VLOOKUP($B172,Basisgetallen!$B$8:$K$171,5,FALSE)*E$7,0)</f>
        <v>0</v>
      </c>
      <c r="F172">
        <f>_xlfn.IFNA(VLOOKUP($B172,Basisgetallen!$B$8:$K$171,6,FALSE),0)</f>
        <v>0</v>
      </c>
      <c r="G172">
        <f>_xlfn.IFNA(VLOOKUP($B172,Basisgetallen!$B$8:$K$171,7,FALSE),0)</f>
        <v>0</v>
      </c>
      <c r="H172">
        <f>_xlfn.IFNA(VLOOKUP($B172,Basisgetallen!$B$8:$K$171,8,FALSE),0)</f>
        <v>0</v>
      </c>
      <c r="I172">
        <f>_xlfn.IFNA(VLOOKUP($B172,Basisgetallen!$B$8:$K$171,9,FALSE),0)</f>
        <v>0</v>
      </c>
      <c r="J172" t="str">
        <f>_xlfn.IFNA(VLOOKUP($B172,Basisgetallen!$B$8:$K$171,10,FALSE),"geen opmerkingen")</f>
        <v>geen opmerkingen</v>
      </c>
    </row>
    <row r="173" spans="1:10">
      <c r="C173">
        <f>_xlfn.IFNA(VLOOKUP($B173,Basisgetallen!$B$8:$K$171,3,FALSE)*C$7,0)</f>
        <v>0</v>
      </c>
      <c r="D173">
        <f>_xlfn.IFNA(VLOOKUP($B173,Basisgetallen!$B$8:$K$171,4,FALSE)*D$7,0)</f>
        <v>0</v>
      </c>
      <c r="E173">
        <f>_xlfn.IFNA(VLOOKUP($B173,Basisgetallen!$B$8:$K$171,5,FALSE)*E$7,0)</f>
        <v>0</v>
      </c>
      <c r="F173">
        <f>_xlfn.IFNA(VLOOKUP($B173,Basisgetallen!$B$8:$K$171,6,FALSE),0)</f>
        <v>0</v>
      </c>
      <c r="G173">
        <f>_xlfn.IFNA(VLOOKUP($B173,Basisgetallen!$B$8:$K$171,7,FALSE),0)</f>
        <v>0</v>
      </c>
      <c r="H173">
        <f>_xlfn.IFNA(VLOOKUP($B173,Basisgetallen!$B$8:$K$171,8,FALSE),0)</f>
        <v>0</v>
      </c>
      <c r="I173">
        <f>_xlfn.IFNA(VLOOKUP($B173,Basisgetallen!$B$8:$K$171,9,FALSE),0)</f>
        <v>0</v>
      </c>
      <c r="J173" t="str">
        <f>_xlfn.IFNA(VLOOKUP($B173,Basisgetallen!$B$8:$K$171,10,FALSE),"geen opmerkingen")</f>
        <v>geen opmerkingen</v>
      </c>
    </row>
    <row r="174" spans="1:10">
      <c r="C174">
        <f>_xlfn.IFNA(VLOOKUP($B174,Basisgetallen!$B$8:$K$171,3,FALSE)*C$7,0)</f>
        <v>0</v>
      </c>
      <c r="D174">
        <f>_xlfn.IFNA(VLOOKUP($B174,Basisgetallen!$B$8:$K$171,4,FALSE)*D$7,0)</f>
        <v>0</v>
      </c>
      <c r="E174">
        <f>_xlfn.IFNA(VLOOKUP($B174,Basisgetallen!$B$8:$K$171,5,FALSE)*E$7,0)</f>
        <v>0</v>
      </c>
      <c r="F174">
        <f>_xlfn.IFNA(VLOOKUP($B174,Basisgetallen!$B$8:$K$171,6,FALSE),0)</f>
        <v>0</v>
      </c>
      <c r="G174">
        <f>_xlfn.IFNA(VLOOKUP($B174,Basisgetallen!$B$8:$K$171,7,FALSE),0)</f>
        <v>0</v>
      </c>
      <c r="H174">
        <f>_xlfn.IFNA(VLOOKUP($B174,Basisgetallen!$B$8:$K$171,8,FALSE),0)</f>
        <v>0</v>
      </c>
      <c r="I174">
        <f>_xlfn.IFNA(VLOOKUP($B174,Basisgetallen!$B$8:$K$171,9,FALSE),0)</f>
        <v>0</v>
      </c>
      <c r="J174" t="str">
        <f>_xlfn.IFNA(VLOOKUP($B174,Basisgetallen!$B$8:$K$171,10,FALSE),"geen opmerkingen")</f>
        <v>geen opmerkingen</v>
      </c>
    </row>
    <row r="175" spans="1:10">
      <c r="C175">
        <f>_xlfn.IFNA(VLOOKUP($B175,Basisgetallen!$B$8:$K$171,3,FALSE)*C$7,0)</f>
        <v>0</v>
      </c>
      <c r="D175">
        <f>_xlfn.IFNA(VLOOKUP($B175,Basisgetallen!$B$8:$K$171,4,FALSE)*D$7,0)</f>
        <v>0</v>
      </c>
      <c r="E175">
        <f>_xlfn.IFNA(VLOOKUP($B175,Basisgetallen!$B$8:$K$171,5,FALSE)*E$7,0)</f>
        <v>0</v>
      </c>
      <c r="F175">
        <f>_xlfn.IFNA(VLOOKUP($B175,Basisgetallen!$B$8:$K$171,6,FALSE),0)</f>
        <v>0</v>
      </c>
      <c r="G175">
        <f>_xlfn.IFNA(VLOOKUP($B175,Basisgetallen!$B$8:$K$171,7,FALSE),0)</f>
        <v>0</v>
      </c>
      <c r="H175">
        <f>_xlfn.IFNA(VLOOKUP($B175,Basisgetallen!$B$8:$K$171,8,FALSE),0)</f>
        <v>0</v>
      </c>
      <c r="I175">
        <f>_xlfn.IFNA(VLOOKUP($B175,Basisgetallen!$B$8:$K$171,9,FALSE),0)</f>
        <v>0</v>
      </c>
      <c r="J175" t="str">
        <f>_xlfn.IFNA(VLOOKUP($B175,Basisgetallen!$B$8:$K$171,10,FALSE),"geen opmerkingen")</f>
        <v>geen opmerkingen</v>
      </c>
    </row>
    <row r="176" spans="1:10">
      <c r="C176">
        <f>_xlfn.IFNA(VLOOKUP($B176,Basisgetallen!$B$8:$K$171,3,FALSE)*C$7,0)</f>
        <v>0</v>
      </c>
      <c r="D176">
        <f>_xlfn.IFNA(VLOOKUP($B176,Basisgetallen!$B$8:$K$171,4,FALSE)*D$7,0)</f>
        <v>0</v>
      </c>
      <c r="E176">
        <f>_xlfn.IFNA(VLOOKUP($B176,Basisgetallen!$B$8:$K$171,5,FALSE)*E$7,0)</f>
        <v>0</v>
      </c>
      <c r="F176">
        <f>_xlfn.IFNA(VLOOKUP($B176,Basisgetallen!$B$8:$K$171,6,FALSE),0)</f>
        <v>0</v>
      </c>
      <c r="G176">
        <f>_xlfn.IFNA(VLOOKUP($B176,Basisgetallen!$B$8:$K$171,7,FALSE),0)</f>
        <v>0</v>
      </c>
      <c r="H176">
        <f>_xlfn.IFNA(VLOOKUP($B176,Basisgetallen!$B$8:$K$171,8,FALSE),0)</f>
        <v>0</v>
      </c>
      <c r="I176">
        <f>_xlfn.IFNA(VLOOKUP($B176,Basisgetallen!$B$8:$K$171,9,FALSE),0)</f>
        <v>0</v>
      </c>
      <c r="J176" t="str">
        <f>_xlfn.IFNA(VLOOKUP($B176,Basisgetallen!$B$8:$K$171,10,FALSE),"geen opmerkingen")</f>
        <v>geen opmerkingen</v>
      </c>
    </row>
    <row r="177" spans="3:10">
      <c r="C177">
        <f>_xlfn.IFNA(VLOOKUP($B177,Basisgetallen!$B$8:$K$171,3,FALSE)*C$7,0)</f>
        <v>0</v>
      </c>
      <c r="D177">
        <f>_xlfn.IFNA(VLOOKUP($B177,Basisgetallen!$B$8:$K$171,4,FALSE)*D$7,0)</f>
        <v>0</v>
      </c>
      <c r="E177">
        <f>_xlfn.IFNA(VLOOKUP($B177,Basisgetallen!$B$8:$K$171,5,FALSE)*E$7,0)</f>
        <v>0</v>
      </c>
      <c r="F177">
        <f>_xlfn.IFNA(VLOOKUP($B177,Basisgetallen!$B$8:$K$171,6,FALSE),0)</f>
        <v>0</v>
      </c>
      <c r="G177">
        <f>_xlfn.IFNA(VLOOKUP($B177,Basisgetallen!$B$8:$K$171,7,FALSE),0)</f>
        <v>0</v>
      </c>
      <c r="H177">
        <f>_xlfn.IFNA(VLOOKUP($B177,Basisgetallen!$B$8:$K$171,8,FALSE),0)</f>
        <v>0</v>
      </c>
      <c r="I177">
        <f>_xlfn.IFNA(VLOOKUP($B177,Basisgetallen!$B$8:$K$171,9,FALSE),0)</f>
        <v>0</v>
      </c>
      <c r="J177" t="str">
        <f>_xlfn.IFNA(VLOOKUP($B177,Basisgetallen!$B$8:$K$171,10,FALSE),"geen opmerkingen")</f>
        <v>geen opmerkingen</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58BE3-648C-4E14-AAAE-AC5AD28BBF4F}">
  <sheetPr>
    <tabColor theme="1"/>
  </sheetPr>
  <dimension ref="A1:F24"/>
  <sheetViews>
    <sheetView showGridLines="0" topLeftCell="A7" zoomScale="85" zoomScaleNormal="85" workbookViewId="0">
      <selection activeCell="A18" sqref="A18"/>
    </sheetView>
  </sheetViews>
  <sheetFormatPr defaultRowHeight="15"/>
  <cols>
    <col min="1" max="1" width="86.140625" style="164" customWidth="1"/>
  </cols>
  <sheetData>
    <row r="1" spans="1:6" s="257" customFormat="1" ht="48.75" thickBot="1">
      <c r="A1" s="255" t="s">
        <v>13</v>
      </c>
      <c r="B1" s="256"/>
    </row>
    <row r="2" spans="1:6" s="257" customFormat="1" ht="18.75" thickTop="1" thickBot="1">
      <c r="A2" s="258" t="s">
        <v>14</v>
      </c>
      <c r="B2" s="256"/>
    </row>
    <row r="3" spans="1:6" ht="30.75" thickTop="1">
      <c r="A3" s="259" t="s">
        <v>15</v>
      </c>
    </row>
    <row r="4" spans="1:6">
      <c r="A4" s="260" t="s">
        <v>16</v>
      </c>
    </row>
    <row r="5" spans="1:6">
      <c r="A5" s="260" t="s">
        <v>17</v>
      </c>
    </row>
    <row r="6" spans="1:6" ht="18" thickBot="1">
      <c r="A6" s="261" t="s">
        <v>18</v>
      </c>
    </row>
    <row r="7" spans="1:6" ht="126.75" customHeight="1" thickTop="1">
      <c r="A7" s="259" t="s">
        <v>19</v>
      </c>
    </row>
    <row r="8" spans="1:6" ht="18" thickBot="1">
      <c r="A8" s="165" t="s">
        <v>20</v>
      </c>
    </row>
    <row r="9" spans="1:6" s="257" customFormat="1" ht="15.75" thickTop="1">
      <c r="A9" s="262" t="s">
        <v>21</v>
      </c>
      <c r="B9" s="256"/>
      <c r="F9"/>
    </row>
    <row r="10" spans="1:6">
      <c r="A10" s="259" t="s">
        <v>22</v>
      </c>
    </row>
    <row r="12" spans="1:6" ht="18" thickBot="1">
      <c r="A12" s="165" t="s">
        <v>23</v>
      </c>
    </row>
    <row r="13" spans="1:6" ht="15.75" thickTop="1"/>
    <row r="14" spans="1:6">
      <c r="A14" s="263" t="s">
        <v>24</v>
      </c>
    </row>
    <row r="15" spans="1:6" ht="75">
      <c r="A15" s="164" t="s">
        <v>25</v>
      </c>
    </row>
    <row r="17" spans="1:1">
      <c r="A17" s="264" t="s">
        <v>26</v>
      </c>
    </row>
    <row r="18" spans="1:1" ht="90">
      <c r="A18" s="268" t="s">
        <v>27</v>
      </c>
    </row>
    <row r="20" spans="1:1">
      <c r="A20" s="266" t="s">
        <v>28</v>
      </c>
    </row>
    <row r="21" spans="1:1" s="265" customFormat="1" ht="30">
      <c r="A21" s="267" t="s">
        <v>29</v>
      </c>
    </row>
    <row r="23" spans="1:1" ht="18" thickBot="1">
      <c r="A23" s="165" t="s">
        <v>30</v>
      </c>
    </row>
    <row r="24" spans="1:1" ht="120.75" thickTop="1">
      <c r="A24" s="164" t="s">
        <v>31</v>
      </c>
    </row>
  </sheetData>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2CA8E-914F-4EDD-9562-F3EC3BBC6E8B}">
  <sheetPr>
    <tabColor rgb="FFFF0000"/>
  </sheetPr>
  <dimension ref="A1:K170"/>
  <sheetViews>
    <sheetView showGridLines="0" tabSelected="1" topLeftCell="A4" zoomScaleNormal="100" workbookViewId="0">
      <pane xSplit="3" ySplit="3" topLeftCell="F59" activePane="bottomRight" state="frozen"/>
      <selection pane="bottomRight" activeCell="K68" sqref="K68"/>
      <selection pane="bottomLeft"/>
      <selection pane="topRight"/>
    </sheetView>
  </sheetViews>
  <sheetFormatPr defaultRowHeight="15" outlineLevelRow="1"/>
  <cols>
    <col min="2" max="2" width="59.7109375" style="1" customWidth="1"/>
    <col min="3" max="3" width="41.28515625" style="16" customWidth="1"/>
    <col min="11" max="11" width="57.5703125" style="94" customWidth="1"/>
  </cols>
  <sheetData>
    <row r="1" spans="1:11" ht="90.75" customHeight="1">
      <c r="B1" s="69" t="s">
        <v>32</v>
      </c>
    </row>
    <row r="3" spans="1:11">
      <c r="B3" s="1" t="s">
        <v>33</v>
      </c>
      <c r="D3" s="67" t="s">
        <v>34</v>
      </c>
      <c r="E3" s="67" t="s">
        <v>35</v>
      </c>
      <c r="F3" s="67" t="s">
        <v>36</v>
      </c>
      <c r="G3" s="67" t="s">
        <v>37</v>
      </c>
      <c r="H3" s="67" t="s">
        <v>38</v>
      </c>
      <c r="I3" s="67" t="s">
        <v>39</v>
      </c>
      <c r="J3" s="67" t="s">
        <v>40</v>
      </c>
    </row>
    <row r="4" spans="1:11" ht="48">
      <c r="D4" s="93" t="s">
        <v>41</v>
      </c>
      <c r="E4" s="93" t="s">
        <v>42</v>
      </c>
      <c r="F4" s="93" t="s">
        <v>43</v>
      </c>
      <c r="G4" s="93" t="s">
        <v>44</v>
      </c>
      <c r="H4" s="93" t="s">
        <v>45</v>
      </c>
      <c r="I4" s="93" t="s">
        <v>46</v>
      </c>
      <c r="J4" s="93" t="s">
        <v>47</v>
      </c>
      <c r="K4" s="95" t="s">
        <v>48</v>
      </c>
    </row>
    <row r="5" spans="1:11">
      <c r="D5" s="68" t="s">
        <v>49</v>
      </c>
      <c r="E5" s="68" t="s">
        <v>49</v>
      </c>
      <c r="F5" s="68" t="s">
        <v>49</v>
      </c>
      <c r="G5" s="68" t="s">
        <v>50</v>
      </c>
      <c r="H5" s="68"/>
      <c r="I5" s="68" t="s">
        <v>50</v>
      </c>
      <c r="J5" s="68" t="s">
        <v>50</v>
      </c>
    </row>
    <row r="6" spans="1:11">
      <c r="C6" s="16" t="s">
        <v>51</v>
      </c>
      <c r="D6" s="68">
        <f>70000*1.1/(220*0.8)</f>
        <v>437.5</v>
      </c>
      <c r="E6" s="68">
        <f>60000*1.1/(220*0.8)</f>
        <v>375</v>
      </c>
      <c r="F6" s="68">
        <f>AVERAGE(D6:E6)</f>
        <v>406.25</v>
      </c>
      <c r="G6" s="68"/>
      <c r="H6" s="68"/>
      <c r="I6" s="68"/>
      <c r="J6" s="68"/>
    </row>
    <row r="7" spans="1:11" ht="15.75" thickBot="1">
      <c r="A7" s="57" t="s">
        <v>3</v>
      </c>
      <c r="B7" s="57"/>
      <c r="C7" s="72"/>
      <c r="D7" s="72"/>
      <c r="E7" s="72"/>
      <c r="F7" s="72"/>
      <c r="G7" s="72"/>
      <c r="H7" s="72"/>
      <c r="I7" s="72"/>
      <c r="J7" s="72"/>
      <c r="K7" s="96"/>
    </row>
    <row r="8" spans="1:11" ht="26.25" outlineLevel="1" thickTop="1">
      <c r="B8" s="63" t="s">
        <v>52</v>
      </c>
      <c r="C8" s="73"/>
      <c r="D8" s="110">
        <f>SUM(D9:D10)</f>
        <v>6</v>
      </c>
      <c r="E8" s="110">
        <f>SUM(E9:E10)</f>
        <v>0</v>
      </c>
      <c r="F8" s="110">
        <v>0</v>
      </c>
      <c r="G8" s="110">
        <v>0</v>
      </c>
      <c r="H8" s="110">
        <v>1</v>
      </c>
      <c r="I8" s="110">
        <v>0</v>
      </c>
      <c r="J8" s="110">
        <v>0</v>
      </c>
      <c r="K8" s="107" t="s">
        <v>53</v>
      </c>
    </row>
    <row r="9" spans="1:11" ht="49.5" customHeight="1" outlineLevel="1">
      <c r="B9" s="2"/>
      <c r="C9" s="74" t="s">
        <v>54</v>
      </c>
      <c r="D9" s="111">
        <v>6</v>
      </c>
      <c r="E9" s="111">
        <v>0</v>
      </c>
      <c r="F9" s="111"/>
      <c r="G9" s="111"/>
      <c r="H9" s="111"/>
      <c r="I9" s="111"/>
      <c r="J9" s="111"/>
      <c r="K9" s="106"/>
    </row>
    <row r="10" spans="1:11" outlineLevel="1">
      <c r="B10" s="3"/>
      <c r="C10" s="75"/>
      <c r="D10" s="111"/>
      <c r="E10" s="111"/>
      <c r="F10" s="111"/>
      <c r="G10" s="111"/>
      <c r="H10" s="112"/>
      <c r="I10" s="111"/>
      <c r="J10" s="111"/>
      <c r="K10" s="106"/>
    </row>
    <row r="11" spans="1:11" outlineLevel="1">
      <c r="B11" s="174" t="s">
        <v>55</v>
      </c>
      <c r="C11" s="73"/>
      <c r="D11" s="110">
        <f>SUM(D12:D14)</f>
        <v>0</v>
      </c>
      <c r="E11" s="110">
        <f>SUM(E12:E14)</f>
        <v>0</v>
      </c>
      <c r="F11" s="110">
        <f>SUM(F12:F14)</f>
        <v>0</v>
      </c>
      <c r="G11" s="110">
        <f>SUM(G12:G14)</f>
        <v>0</v>
      </c>
      <c r="H11" s="110">
        <v>1</v>
      </c>
      <c r="I11" s="110">
        <v>0</v>
      </c>
      <c r="J11" s="110">
        <v>0</v>
      </c>
      <c r="K11" s="175"/>
    </row>
    <row r="12" spans="1:11" outlineLevel="1">
      <c r="B12" s="2"/>
      <c r="C12" s="173" t="s">
        <v>56</v>
      </c>
      <c r="D12" s="111"/>
      <c r="E12" s="111"/>
      <c r="F12" s="111"/>
      <c r="G12" s="111"/>
      <c r="H12" s="111"/>
      <c r="I12" s="111"/>
      <c r="J12" s="111"/>
      <c r="K12" s="106"/>
    </row>
    <row r="13" spans="1:11" outlineLevel="1">
      <c r="B13" s="2"/>
      <c r="C13" s="173" t="s">
        <v>57</v>
      </c>
      <c r="D13" s="111"/>
      <c r="E13" s="111"/>
      <c r="F13" s="111"/>
      <c r="G13" s="111"/>
      <c r="H13" s="111"/>
      <c r="I13" s="111"/>
      <c r="J13" s="111"/>
      <c r="K13" s="106"/>
    </row>
    <row r="14" spans="1:11" outlineLevel="1">
      <c r="B14" s="2"/>
      <c r="C14" s="173" t="s">
        <v>58</v>
      </c>
      <c r="D14" s="111"/>
      <c r="E14" s="111"/>
      <c r="F14" s="111"/>
      <c r="G14" s="111"/>
      <c r="H14" s="111"/>
      <c r="I14" s="111"/>
      <c r="J14" s="111"/>
      <c r="K14" s="106"/>
    </row>
    <row r="15" spans="1:11" outlineLevel="1">
      <c r="B15" s="3"/>
      <c r="C15" s="75"/>
      <c r="D15" s="111"/>
      <c r="E15" s="111"/>
      <c r="F15" s="111"/>
      <c r="G15" s="111"/>
      <c r="H15" s="112"/>
      <c r="I15" s="111"/>
      <c r="J15" s="111"/>
      <c r="K15" s="106"/>
    </row>
    <row r="16" spans="1:11" outlineLevel="1">
      <c r="B16" s="174" t="s">
        <v>55</v>
      </c>
      <c r="C16" s="73"/>
      <c r="D16" s="110">
        <f>SUM(D17:D19)</f>
        <v>0</v>
      </c>
      <c r="E16" s="110">
        <f>SUM(E17:E19)</f>
        <v>0</v>
      </c>
      <c r="F16" s="110">
        <f>SUM(F17:F19)</f>
        <v>0</v>
      </c>
      <c r="G16" s="110">
        <f>SUM(G17:G19)</f>
        <v>0</v>
      </c>
      <c r="H16" s="110">
        <v>1</v>
      </c>
      <c r="I16" s="110">
        <v>0</v>
      </c>
      <c r="J16" s="110">
        <v>0</v>
      </c>
      <c r="K16" s="175"/>
    </row>
    <row r="17" spans="1:11" outlineLevel="1">
      <c r="B17" s="2"/>
      <c r="C17" s="173" t="s">
        <v>56</v>
      </c>
      <c r="D17" s="111"/>
      <c r="E17" s="111"/>
      <c r="F17" s="111"/>
      <c r="G17" s="111"/>
      <c r="H17" s="111"/>
      <c r="I17" s="111"/>
      <c r="J17" s="111"/>
      <c r="K17" s="106"/>
    </row>
    <row r="18" spans="1:11" outlineLevel="1">
      <c r="B18" s="2"/>
      <c r="C18" s="173" t="s">
        <v>57</v>
      </c>
      <c r="D18" s="111"/>
      <c r="E18" s="111"/>
      <c r="F18" s="111"/>
      <c r="G18" s="111"/>
      <c r="H18" s="111"/>
      <c r="I18" s="111"/>
      <c r="J18" s="111"/>
      <c r="K18" s="106"/>
    </row>
    <row r="19" spans="1:11" outlineLevel="1">
      <c r="B19" s="2"/>
      <c r="C19" s="173" t="s">
        <v>58</v>
      </c>
      <c r="D19" s="111"/>
      <c r="E19" s="111"/>
      <c r="F19" s="111"/>
      <c r="G19" s="111"/>
      <c r="H19" s="111"/>
      <c r="I19" s="111"/>
      <c r="J19" s="111"/>
      <c r="K19" s="106"/>
    </row>
    <row r="20" spans="1:11" ht="15.75" thickBot="1">
      <c r="A20" s="27" t="s">
        <v>6</v>
      </c>
      <c r="B20" s="17"/>
      <c r="C20" s="76"/>
      <c r="D20" s="113"/>
      <c r="E20" s="113"/>
      <c r="F20" s="113"/>
      <c r="G20" s="113"/>
      <c r="H20" s="113"/>
      <c r="I20" s="113"/>
      <c r="J20" s="113"/>
      <c r="K20" s="98"/>
    </row>
    <row r="21" spans="1:11" ht="46.5" outlineLevel="1" thickTop="1">
      <c r="B21" s="63" t="s">
        <v>59</v>
      </c>
      <c r="C21" s="77"/>
      <c r="D21" s="114">
        <f>SUM(D22:D25)</f>
        <v>11</v>
      </c>
      <c r="E21" s="114">
        <f t="shared" ref="E21:F21" si="0">SUM(E22:E25)</f>
        <v>1</v>
      </c>
      <c r="F21" s="114">
        <f t="shared" si="0"/>
        <v>3</v>
      </c>
      <c r="G21" s="114">
        <v>5000</v>
      </c>
      <c r="H21" s="115">
        <v>1</v>
      </c>
      <c r="I21" s="114"/>
      <c r="J21" s="114"/>
      <c r="K21" s="107" t="s">
        <v>60</v>
      </c>
    </row>
    <row r="22" spans="1:11" outlineLevel="1">
      <c r="B22" s="3"/>
      <c r="C22" s="75" t="s">
        <v>61</v>
      </c>
      <c r="D22" s="111">
        <v>3</v>
      </c>
      <c r="E22" s="111">
        <v>0</v>
      </c>
      <c r="F22" s="111">
        <v>0</v>
      </c>
      <c r="G22" s="111"/>
      <c r="H22" s="112"/>
      <c r="I22" s="111"/>
      <c r="J22" s="111"/>
      <c r="K22" s="107"/>
    </row>
    <row r="23" spans="1:11" outlineLevel="1">
      <c r="B23" s="3"/>
      <c r="C23" s="75" t="s">
        <v>62</v>
      </c>
      <c r="D23" s="111">
        <v>4</v>
      </c>
      <c r="E23" s="111">
        <v>1</v>
      </c>
      <c r="F23" s="111">
        <v>0</v>
      </c>
      <c r="G23" s="111"/>
      <c r="H23" s="112"/>
      <c r="I23" s="111"/>
      <c r="J23" s="111"/>
      <c r="K23" s="107"/>
    </row>
    <row r="24" spans="1:11" outlineLevel="1">
      <c r="B24" s="4"/>
      <c r="C24" s="75" t="s">
        <v>63</v>
      </c>
      <c r="D24" s="111">
        <v>0</v>
      </c>
      <c r="E24" s="111">
        <v>0</v>
      </c>
      <c r="F24" s="111">
        <v>0</v>
      </c>
      <c r="G24" s="111"/>
      <c r="H24" s="112"/>
      <c r="I24" s="111"/>
      <c r="J24" s="111"/>
      <c r="K24" s="107"/>
    </row>
    <row r="25" spans="1:11" ht="25.5" outlineLevel="1">
      <c r="B25" s="4"/>
      <c r="C25" s="75" t="s">
        <v>64</v>
      </c>
      <c r="D25" s="111">
        <v>4</v>
      </c>
      <c r="E25" s="111">
        <v>0</v>
      </c>
      <c r="F25" s="111">
        <v>3</v>
      </c>
      <c r="G25" s="111"/>
      <c r="H25" s="112"/>
      <c r="I25" s="111"/>
      <c r="J25" s="111"/>
      <c r="K25" s="107"/>
    </row>
    <row r="26" spans="1:11" ht="34.5" outlineLevel="1">
      <c r="B26" s="63" t="s">
        <v>65</v>
      </c>
      <c r="C26" s="78"/>
      <c r="D26" s="114">
        <f>SUM(D27:D29)</f>
        <v>11</v>
      </c>
      <c r="E26" s="114">
        <f t="shared" ref="E26:F26" si="1">SUM(E27:E29)</f>
        <v>0</v>
      </c>
      <c r="F26" s="114">
        <f t="shared" si="1"/>
        <v>0</v>
      </c>
      <c r="G26" s="114">
        <v>7500</v>
      </c>
      <c r="H26" s="115">
        <v>1</v>
      </c>
      <c r="I26" s="114"/>
      <c r="J26" s="114"/>
      <c r="K26" s="107" t="s">
        <v>66</v>
      </c>
    </row>
    <row r="27" spans="1:11" outlineLevel="1">
      <c r="B27" s="8"/>
      <c r="C27" s="75" t="s">
        <v>67</v>
      </c>
      <c r="D27" s="111">
        <v>4</v>
      </c>
      <c r="E27" s="111">
        <v>0</v>
      </c>
      <c r="F27" s="111"/>
      <c r="G27" s="111"/>
      <c r="H27" s="112"/>
      <c r="I27" s="111"/>
      <c r="J27" s="111"/>
      <c r="K27" s="107"/>
    </row>
    <row r="28" spans="1:11" outlineLevel="1">
      <c r="B28" s="8"/>
      <c r="C28" s="75" t="s">
        <v>68</v>
      </c>
      <c r="D28" s="111">
        <v>5</v>
      </c>
      <c r="E28" s="111">
        <v>0</v>
      </c>
      <c r="F28" s="111"/>
      <c r="G28" s="111"/>
      <c r="H28" s="112"/>
      <c r="I28" s="111"/>
      <c r="J28" s="111"/>
      <c r="K28" s="107"/>
    </row>
    <row r="29" spans="1:11" outlineLevel="1">
      <c r="B29" s="8"/>
      <c r="C29" s="75" t="s">
        <v>69</v>
      </c>
      <c r="D29" s="111">
        <v>2</v>
      </c>
      <c r="E29" s="111"/>
      <c r="F29" s="111"/>
      <c r="G29" s="111"/>
      <c r="H29" s="112"/>
      <c r="I29" s="111"/>
      <c r="J29" s="111"/>
      <c r="K29" s="107"/>
    </row>
    <row r="30" spans="1:11" ht="34.5" outlineLevel="1">
      <c r="B30" s="63" t="s">
        <v>70</v>
      </c>
      <c r="C30" s="77"/>
      <c r="D30" s="114">
        <f>SUM(D31:D33)</f>
        <v>6</v>
      </c>
      <c r="E30" s="114">
        <f t="shared" ref="E30:F30" si="2">SUM(E31:E33)</f>
        <v>5</v>
      </c>
      <c r="F30" s="114">
        <f t="shared" si="2"/>
        <v>1</v>
      </c>
      <c r="G30" s="114">
        <v>7500</v>
      </c>
      <c r="H30" s="115">
        <v>1</v>
      </c>
      <c r="I30" s="114"/>
      <c r="J30" s="114"/>
      <c r="K30" s="107" t="s">
        <v>71</v>
      </c>
    </row>
    <row r="31" spans="1:11" outlineLevel="1">
      <c r="B31" s="3"/>
      <c r="C31" s="75" t="s">
        <v>72</v>
      </c>
      <c r="D31" s="111">
        <v>0.5</v>
      </c>
      <c r="E31" s="111">
        <v>1</v>
      </c>
      <c r="F31" s="111">
        <v>0</v>
      </c>
      <c r="G31" s="111"/>
      <c r="H31" s="112"/>
      <c r="I31" s="111"/>
      <c r="J31" s="111"/>
      <c r="K31" s="107"/>
    </row>
    <row r="32" spans="1:11" outlineLevel="1">
      <c r="B32" s="3"/>
      <c r="C32" s="75" t="s">
        <v>73</v>
      </c>
      <c r="D32" s="111">
        <v>5</v>
      </c>
      <c r="E32" s="111">
        <v>3</v>
      </c>
      <c r="F32" s="111">
        <v>0</v>
      </c>
      <c r="G32" s="111"/>
      <c r="H32" s="112"/>
      <c r="I32" s="111"/>
      <c r="J32" s="111"/>
      <c r="K32" s="107"/>
    </row>
    <row r="33" spans="2:11" outlineLevel="1">
      <c r="B33" s="3"/>
      <c r="C33" s="75" t="s">
        <v>74</v>
      </c>
      <c r="D33" s="111">
        <v>0.5</v>
      </c>
      <c r="E33" s="111">
        <v>1</v>
      </c>
      <c r="F33" s="111">
        <v>1</v>
      </c>
      <c r="G33" s="111"/>
      <c r="H33" s="112"/>
      <c r="I33" s="111"/>
      <c r="J33" s="111"/>
      <c r="K33" s="107"/>
    </row>
    <row r="34" spans="2:11" ht="23.25" outlineLevel="1">
      <c r="B34" s="63" t="s">
        <v>75</v>
      </c>
      <c r="C34" s="78"/>
      <c r="D34" s="114">
        <f>SUM(D35)</f>
        <v>2</v>
      </c>
      <c r="E34" s="114">
        <f t="shared" ref="E34:F34" si="3">SUM(E35)</f>
        <v>0</v>
      </c>
      <c r="F34" s="114">
        <f t="shared" si="3"/>
        <v>5</v>
      </c>
      <c r="G34" s="114">
        <v>5000</v>
      </c>
      <c r="H34" s="115">
        <v>0.5</v>
      </c>
      <c r="I34" s="114"/>
      <c r="J34" s="114"/>
      <c r="K34" s="107" t="s">
        <v>76</v>
      </c>
    </row>
    <row r="35" spans="2:11" ht="25.5" outlineLevel="1">
      <c r="B35" s="2"/>
      <c r="C35" s="75" t="s">
        <v>77</v>
      </c>
      <c r="D35" s="111">
        <v>2</v>
      </c>
      <c r="E35" s="111">
        <v>0</v>
      </c>
      <c r="F35" s="111">
        <v>5</v>
      </c>
      <c r="G35" s="111"/>
      <c r="H35" s="112"/>
      <c r="I35" s="111"/>
      <c r="J35" s="111"/>
      <c r="K35" s="107"/>
    </row>
    <row r="36" spans="2:11" ht="45.75" outlineLevel="1">
      <c r="B36" s="63" t="s">
        <v>78</v>
      </c>
      <c r="C36" s="77"/>
      <c r="D36" s="114">
        <f>SUM(D37:D38)</f>
        <v>4</v>
      </c>
      <c r="E36" s="114">
        <f>SUM(E37:E38)</f>
        <v>4</v>
      </c>
      <c r="F36" s="114">
        <f>SUM(F37:F38)</f>
        <v>0</v>
      </c>
      <c r="G36" s="114">
        <v>15000</v>
      </c>
      <c r="H36" s="115">
        <v>0.25</v>
      </c>
      <c r="I36" s="114"/>
      <c r="J36" s="114"/>
      <c r="K36" s="107" t="s">
        <v>79</v>
      </c>
    </row>
    <row r="37" spans="2:11" outlineLevel="1">
      <c r="B37" s="3"/>
      <c r="C37" s="75" t="s">
        <v>80</v>
      </c>
      <c r="D37" s="111">
        <v>2</v>
      </c>
      <c r="E37" s="111">
        <v>3</v>
      </c>
      <c r="F37" s="111">
        <v>0</v>
      </c>
      <c r="G37" s="111"/>
      <c r="H37" s="112"/>
      <c r="I37" s="111"/>
      <c r="J37" s="111"/>
      <c r="K37" s="107"/>
    </row>
    <row r="38" spans="2:11" outlineLevel="1">
      <c r="B38" s="3"/>
      <c r="C38" s="75" t="s">
        <v>81</v>
      </c>
      <c r="D38" s="111">
        <v>2</v>
      </c>
      <c r="E38" s="111">
        <v>1</v>
      </c>
      <c r="F38" s="111">
        <v>0</v>
      </c>
      <c r="G38" s="111"/>
      <c r="H38" s="112"/>
      <c r="I38" s="111"/>
      <c r="J38" s="111"/>
      <c r="K38" s="107"/>
    </row>
    <row r="39" spans="2:11" ht="57" outlineLevel="1">
      <c r="B39" s="63" t="s">
        <v>82</v>
      </c>
      <c r="C39" s="77"/>
      <c r="D39" s="114">
        <f>SUM(D40:D41)</f>
        <v>7</v>
      </c>
      <c r="E39" s="114">
        <f t="shared" ref="E39:F39" si="4">SUM(E40:E41)</f>
        <v>4</v>
      </c>
      <c r="F39" s="114">
        <f t="shared" si="4"/>
        <v>0</v>
      </c>
      <c r="G39" s="114">
        <v>15000</v>
      </c>
      <c r="H39" s="115">
        <v>1</v>
      </c>
      <c r="I39" s="114"/>
      <c r="J39" s="114"/>
      <c r="K39" s="107" t="s">
        <v>83</v>
      </c>
    </row>
    <row r="40" spans="2:11" ht="31.5" customHeight="1" outlineLevel="1">
      <c r="B40" s="3"/>
      <c r="C40" s="75" t="s">
        <v>84</v>
      </c>
      <c r="D40" s="111">
        <v>2</v>
      </c>
      <c r="E40" s="111">
        <v>1</v>
      </c>
      <c r="F40" s="111">
        <v>0</v>
      </c>
      <c r="G40" s="111"/>
      <c r="H40" s="112"/>
      <c r="I40" s="111"/>
      <c r="J40" s="111"/>
      <c r="K40" s="107"/>
    </row>
    <row r="41" spans="2:11" ht="28.5" customHeight="1" outlineLevel="1">
      <c r="B41" s="3"/>
      <c r="C41" s="75" t="s">
        <v>85</v>
      </c>
      <c r="D41" s="111">
        <v>5</v>
      </c>
      <c r="E41" s="111">
        <v>3</v>
      </c>
      <c r="F41" s="111">
        <v>0</v>
      </c>
      <c r="G41" s="111"/>
      <c r="H41" s="112"/>
      <c r="I41" s="111"/>
      <c r="J41" s="111"/>
      <c r="K41" s="107"/>
    </row>
    <row r="42" spans="2:11" ht="25.5" outlineLevel="1">
      <c r="B42" s="63" t="s">
        <v>86</v>
      </c>
      <c r="C42" s="77"/>
      <c r="D42" s="114">
        <f>SUM(D43:D44)</f>
        <v>10</v>
      </c>
      <c r="E42" s="114">
        <f t="shared" ref="E42:F42" si="5">SUM(E43:E44)</f>
        <v>2</v>
      </c>
      <c r="F42" s="114">
        <f t="shared" si="5"/>
        <v>0</v>
      </c>
      <c r="G42" s="114">
        <v>10000</v>
      </c>
      <c r="H42" s="115">
        <v>0.4</v>
      </c>
      <c r="I42" s="114"/>
      <c r="J42" s="114"/>
      <c r="K42" s="107" t="s">
        <v>87</v>
      </c>
    </row>
    <row r="43" spans="2:11" ht="34.5" customHeight="1" outlineLevel="1">
      <c r="B43" s="3"/>
      <c r="C43" s="75" t="s">
        <v>88</v>
      </c>
      <c r="D43" s="111">
        <v>2</v>
      </c>
      <c r="E43" s="111">
        <v>2</v>
      </c>
      <c r="F43" s="111">
        <v>0</v>
      </c>
      <c r="G43" s="111"/>
      <c r="H43" s="112"/>
      <c r="I43" s="111"/>
      <c r="J43" s="111"/>
      <c r="K43" s="107"/>
    </row>
    <row r="44" spans="2:11" ht="31.5" customHeight="1" outlineLevel="1">
      <c r="B44" s="5"/>
      <c r="C44" s="75" t="s">
        <v>89</v>
      </c>
      <c r="D44" s="111">
        <v>8</v>
      </c>
      <c r="E44" s="111">
        <v>0</v>
      </c>
      <c r="F44" s="111">
        <v>0</v>
      </c>
      <c r="G44" s="111"/>
      <c r="H44" s="112"/>
      <c r="I44" s="111"/>
      <c r="J44" s="111"/>
      <c r="K44" s="107"/>
    </row>
    <row r="45" spans="2:11" ht="30" customHeight="1" outlineLevel="1">
      <c r="B45" s="63" t="s">
        <v>90</v>
      </c>
      <c r="C45" s="77"/>
      <c r="D45" s="114">
        <f>D46</f>
        <v>2</v>
      </c>
      <c r="E45" s="114">
        <f t="shared" ref="E45:F45" si="6">E46</f>
        <v>2</v>
      </c>
      <c r="F45" s="114">
        <f t="shared" si="6"/>
        <v>2</v>
      </c>
      <c r="G45" s="114">
        <v>7500</v>
      </c>
      <c r="H45" s="115">
        <v>0.1</v>
      </c>
      <c r="I45" s="114"/>
      <c r="J45" s="114"/>
      <c r="K45" s="107" t="s">
        <v>91</v>
      </c>
    </row>
    <row r="46" spans="2:11" ht="42" customHeight="1" outlineLevel="1">
      <c r="B46" s="3"/>
      <c r="C46" s="75" t="s">
        <v>92</v>
      </c>
      <c r="D46" s="111">
        <v>2</v>
      </c>
      <c r="E46" s="111">
        <v>2</v>
      </c>
      <c r="F46" s="111">
        <v>2</v>
      </c>
      <c r="G46" s="111"/>
      <c r="H46" s="112"/>
      <c r="I46" s="111"/>
      <c r="J46" s="111"/>
      <c r="K46" s="99"/>
    </row>
    <row r="47" spans="2:11" outlineLevel="1">
      <c r="B47" s="63"/>
      <c r="C47" s="248"/>
      <c r="D47" s="116">
        <v>0</v>
      </c>
      <c r="E47" s="116">
        <v>0</v>
      </c>
      <c r="F47" s="116">
        <v>0</v>
      </c>
      <c r="G47" s="116">
        <v>0</v>
      </c>
      <c r="H47" s="116">
        <v>0</v>
      </c>
      <c r="I47" s="116">
        <v>0</v>
      </c>
      <c r="J47" s="116">
        <v>0</v>
      </c>
      <c r="K47" s="107"/>
    </row>
    <row r="48" spans="2:11" outlineLevel="1">
      <c r="B48" s="3"/>
      <c r="C48"/>
      <c r="D48" s="111"/>
      <c r="E48" s="111"/>
      <c r="F48" s="111"/>
      <c r="G48" s="111"/>
      <c r="H48" s="112"/>
      <c r="I48" s="111"/>
      <c r="J48" s="111"/>
      <c r="K48" s="97"/>
    </row>
    <row r="49" spans="1:11" outlineLevel="1">
      <c r="B49" s="174" t="s">
        <v>55</v>
      </c>
      <c r="C49" s="73"/>
      <c r="D49" s="110">
        <f>SUM(D50:D52)</f>
        <v>0</v>
      </c>
      <c r="E49" s="110">
        <f>SUM(E50:E52)</f>
        <v>0</v>
      </c>
      <c r="F49" s="110">
        <f>SUM(F50:F52)</f>
        <v>0</v>
      </c>
      <c r="G49" s="110">
        <f>SUM(G50:G52)</f>
        <v>0</v>
      </c>
      <c r="H49" s="110">
        <v>1</v>
      </c>
      <c r="I49" s="110">
        <v>0</v>
      </c>
      <c r="J49" s="110">
        <v>0</v>
      </c>
      <c r="K49" s="175"/>
    </row>
    <row r="50" spans="1:11" outlineLevel="1">
      <c r="B50" s="2"/>
      <c r="C50" s="173" t="s">
        <v>56</v>
      </c>
      <c r="D50" s="111"/>
      <c r="E50" s="111"/>
      <c r="F50" s="111"/>
      <c r="G50" s="111"/>
      <c r="H50" s="111"/>
      <c r="I50" s="111"/>
      <c r="J50" s="111"/>
      <c r="K50" s="97"/>
    </row>
    <row r="51" spans="1:11" outlineLevel="1">
      <c r="B51" s="2"/>
      <c r="C51" s="173" t="s">
        <v>57</v>
      </c>
      <c r="D51" s="111"/>
      <c r="E51" s="111"/>
      <c r="F51" s="111"/>
      <c r="G51" s="111"/>
      <c r="H51" s="111"/>
      <c r="I51" s="111"/>
      <c r="J51" s="111"/>
      <c r="K51" s="97"/>
    </row>
    <row r="52" spans="1:11" outlineLevel="1">
      <c r="B52" s="2"/>
      <c r="C52" s="173" t="s">
        <v>58</v>
      </c>
      <c r="D52" s="111"/>
      <c r="E52" s="111"/>
      <c r="F52" s="111"/>
      <c r="G52" s="111"/>
      <c r="H52" s="111"/>
      <c r="I52" s="111"/>
      <c r="J52" s="111"/>
      <c r="K52" s="97"/>
    </row>
    <row r="53" spans="1:11" outlineLevel="1">
      <c r="B53" s="174" t="s">
        <v>55</v>
      </c>
      <c r="C53" s="73"/>
      <c r="D53" s="110">
        <f>SUM(D54:D56)</f>
        <v>0</v>
      </c>
      <c r="E53" s="110">
        <f>SUM(E54:E56)</f>
        <v>0</v>
      </c>
      <c r="F53" s="110">
        <f>SUM(F54:F56)</f>
        <v>0</v>
      </c>
      <c r="G53" s="110">
        <f>SUM(G54:G56)</f>
        <v>0</v>
      </c>
      <c r="H53" s="110">
        <v>1</v>
      </c>
      <c r="I53" s="110">
        <v>0</v>
      </c>
      <c r="J53" s="110">
        <v>0</v>
      </c>
      <c r="K53" s="175"/>
    </row>
    <row r="54" spans="1:11" outlineLevel="1">
      <c r="B54" s="2"/>
      <c r="C54" s="173" t="s">
        <v>56</v>
      </c>
      <c r="D54" s="111"/>
      <c r="E54" s="111"/>
      <c r="F54" s="111"/>
      <c r="G54" s="111"/>
      <c r="H54" s="111"/>
      <c r="I54" s="111"/>
      <c r="J54" s="111"/>
      <c r="K54" s="97"/>
    </row>
    <row r="55" spans="1:11" outlineLevel="1">
      <c r="B55" s="2"/>
      <c r="C55" s="173" t="s">
        <v>57</v>
      </c>
      <c r="D55" s="111"/>
      <c r="E55" s="111"/>
      <c r="F55" s="111"/>
      <c r="G55" s="111"/>
      <c r="H55" s="111"/>
      <c r="I55" s="111"/>
      <c r="J55" s="111"/>
      <c r="K55" s="97"/>
    </row>
    <row r="56" spans="1:11" outlineLevel="1">
      <c r="B56" s="2"/>
      <c r="C56" s="173" t="s">
        <v>58</v>
      </c>
      <c r="D56" s="111"/>
      <c r="E56" s="111"/>
      <c r="F56" s="111"/>
      <c r="G56" s="111"/>
      <c r="H56" s="111"/>
      <c r="I56" s="111"/>
      <c r="J56" s="111"/>
      <c r="K56" s="97"/>
    </row>
    <row r="57" spans="1:11" ht="20.25" thickBot="1">
      <c r="A57" s="32" t="s">
        <v>7</v>
      </c>
      <c r="B57" s="18"/>
      <c r="C57" s="79"/>
      <c r="D57" s="117"/>
      <c r="E57" s="117"/>
      <c r="F57" s="117"/>
      <c r="G57" s="117"/>
      <c r="H57" s="118"/>
      <c r="I57" s="117"/>
      <c r="J57" s="117"/>
      <c r="K57" s="100"/>
    </row>
    <row r="58" spans="1:11" ht="15.75" outlineLevel="1" thickTop="1">
      <c r="B58" s="6"/>
      <c r="C58" s="80"/>
      <c r="D58" s="111"/>
      <c r="E58" s="111"/>
      <c r="F58" s="111"/>
      <c r="G58" s="111"/>
      <c r="H58" s="112"/>
      <c r="I58" s="111"/>
      <c r="J58" s="111"/>
      <c r="K58" s="99"/>
    </row>
    <row r="59" spans="1:11" ht="23.25" outlineLevel="1">
      <c r="B59" s="64" t="s">
        <v>93</v>
      </c>
      <c r="C59" s="77"/>
      <c r="D59" s="114">
        <f>SUM(D60:D61)</f>
        <v>0</v>
      </c>
      <c r="E59" s="114">
        <f t="shared" ref="E59:F59" si="7">SUM(E60:E61)</f>
        <v>2</v>
      </c>
      <c r="F59" s="114">
        <f t="shared" si="7"/>
        <v>6</v>
      </c>
      <c r="G59" s="114">
        <v>7500</v>
      </c>
      <c r="H59" s="115">
        <v>0.4</v>
      </c>
      <c r="I59" s="114"/>
      <c r="J59" s="114"/>
      <c r="K59" s="107" t="s">
        <v>94</v>
      </c>
    </row>
    <row r="60" spans="1:11" outlineLevel="1">
      <c r="B60" s="3"/>
      <c r="C60" s="75" t="s">
        <v>95</v>
      </c>
      <c r="D60" s="111">
        <v>0</v>
      </c>
      <c r="E60" s="111">
        <v>1</v>
      </c>
      <c r="F60" s="111">
        <v>3</v>
      </c>
      <c r="G60" s="111"/>
      <c r="H60" s="112"/>
      <c r="J60" s="111"/>
      <c r="K60" s="107"/>
    </row>
    <row r="61" spans="1:11" outlineLevel="1">
      <c r="B61" s="3"/>
      <c r="C61" s="75" t="s">
        <v>96</v>
      </c>
      <c r="D61" s="111">
        <v>0</v>
      </c>
      <c r="E61" s="111">
        <v>1</v>
      </c>
      <c r="F61" s="111">
        <v>3</v>
      </c>
      <c r="G61" s="111"/>
      <c r="H61" s="112"/>
      <c r="I61" s="111"/>
      <c r="J61" s="111"/>
      <c r="K61" s="107"/>
    </row>
    <row r="62" spans="1:11" ht="33.75" customHeight="1" outlineLevel="1">
      <c r="B62" s="245" t="s">
        <v>97</v>
      </c>
      <c r="C62" s="77"/>
      <c r="D62" s="114">
        <f>D64</f>
        <v>1</v>
      </c>
      <c r="E62" s="114">
        <f t="shared" ref="E62:F62" si="8">E64</f>
        <v>0.5</v>
      </c>
      <c r="F62" s="114">
        <f t="shared" si="8"/>
        <v>0</v>
      </c>
      <c r="G62" s="114">
        <f>500*50</f>
        <v>25000</v>
      </c>
      <c r="H62" s="115">
        <v>1</v>
      </c>
      <c r="I62" s="114"/>
      <c r="J62" s="114"/>
      <c r="K62" s="107" t="s">
        <v>98</v>
      </c>
    </row>
    <row r="63" spans="1:11" ht="16.5" customHeight="1" outlineLevel="1">
      <c r="B63" s="75"/>
      <c r="C63" s="75" t="s">
        <v>99</v>
      </c>
      <c r="D63" s="111">
        <v>0</v>
      </c>
      <c r="E63" s="111">
        <v>0</v>
      </c>
      <c r="F63" s="111">
        <v>0</v>
      </c>
      <c r="G63" s="111">
        <v>10500</v>
      </c>
      <c r="H63" s="112"/>
      <c r="I63" s="111"/>
      <c r="J63" s="111"/>
      <c r="K63" s="107" t="s">
        <v>100</v>
      </c>
    </row>
    <row r="64" spans="1:11" ht="23.25" outlineLevel="1">
      <c r="B64" s="3"/>
      <c r="C64" s="75" t="s">
        <v>101</v>
      </c>
      <c r="D64" s="111">
        <v>1</v>
      </c>
      <c r="E64" s="111">
        <v>0.5</v>
      </c>
      <c r="F64" s="111">
        <v>0</v>
      </c>
      <c r="G64" s="111"/>
      <c r="H64" s="112"/>
      <c r="I64" s="111"/>
      <c r="J64" s="111"/>
      <c r="K64" s="107" t="s">
        <v>102</v>
      </c>
    </row>
    <row r="65" spans="2:11" ht="25.5" outlineLevel="1">
      <c r="B65" s="245" t="s">
        <v>103</v>
      </c>
      <c r="C65" s="77"/>
      <c r="D65" s="114">
        <v>1</v>
      </c>
      <c r="E65" s="114">
        <v>2</v>
      </c>
      <c r="F65" s="114">
        <v>0</v>
      </c>
      <c r="G65" s="114">
        <v>20000</v>
      </c>
      <c r="H65" s="115">
        <v>1</v>
      </c>
      <c r="I65" s="114"/>
      <c r="J65" s="114"/>
      <c r="K65" s="107" t="s">
        <v>104</v>
      </c>
    </row>
    <row r="66" spans="2:11" outlineLevel="1">
      <c r="B66" s="3"/>
      <c r="C66" s="75" t="s">
        <v>105</v>
      </c>
      <c r="D66" s="111">
        <v>1</v>
      </c>
      <c r="E66" s="111">
        <v>2</v>
      </c>
      <c r="F66" s="111">
        <v>0</v>
      </c>
      <c r="G66" s="111"/>
      <c r="H66" s="112"/>
      <c r="I66" s="111"/>
      <c r="J66" s="111"/>
      <c r="K66" s="107"/>
    </row>
    <row r="67" spans="2:11" outlineLevel="1">
      <c r="B67" s="3"/>
      <c r="C67" s="75" t="s">
        <v>106</v>
      </c>
      <c r="D67" s="111">
        <v>0</v>
      </c>
      <c r="E67" s="111">
        <v>0</v>
      </c>
      <c r="F67" s="111">
        <v>0</v>
      </c>
      <c r="G67" s="111"/>
      <c r="H67" s="112"/>
      <c r="I67" s="111"/>
      <c r="J67" s="111"/>
      <c r="K67" s="107"/>
    </row>
    <row r="68" spans="2:11" ht="25.5" outlineLevel="1">
      <c r="B68" s="245" t="s">
        <v>107</v>
      </c>
      <c r="C68" s="77"/>
      <c r="D68" s="114">
        <f>SUM(D69)</f>
        <v>0.5</v>
      </c>
      <c r="E68" s="114">
        <f>SUM(E69)</f>
        <v>0</v>
      </c>
      <c r="F68" s="114">
        <f>SUM(F69)</f>
        <v>0</v>
      </c>
      <c r="G68" s="114">
        <v>0</v>
      </c>
      <c r="H68" s="115">
        <v>1</v>
      </c>
      <c r="I68" s="114"/>
      <c r="J68" s="114"/>
      <c r="K68" s="107" t="s">
        <v>108</v>
      </c>
    </row>
    <row r="69" spans="2:11" outlineLevel="1">
      <c r="B69" s="3"/>
      <c r="C69" s="75" t="s">
        <v>109</v>
      </c>
      <c r="D69" s="111">
        <v>0.5</v>
      </c>
      <c r="E69" s="111">
        <v>0</v>
      </c>
      <c r="F69" s="111">
        <v>0</v>
      </c>
      <c r="G69" s="111"/>
      <c r="H69" s="112"/>
      <c r="I69" s="111"/>
      <c r="J69" s="111"/>
      <c r="K69" s="107"/>
    </row>
    <row r="70" spans="2:11" ht="34.5" outlineLevel="1">
      <c r="B70" s="245" t="s">
        <v>110</v>
      </c>
      <c r="C70" s="77"/>
      <c r="D70" s="114">
        <f>D71</f>
        <v>1</v>
      </c>
      <c r="E70" s="114">
        <f t="shared" ref="E70:F70" si="9">E71</f>
        <v>1</v>
      </c>
      <c r="F70" s="114">
        <f t="shared" si="9"/>
        <v>0</v>
      </c>
      <c r="G70" s="114">
        <f>1500*50</f>
        <v>75000</v>
      </c>
      <c r="H70" s="115">
        <v>1</v>
      </c>
      <c r="I70" s="114"/>
      <c r="J70" s="114"/>
      <c r="K70" s="107" t="s">
        <v>111</v>
      </c>
    </row>
    <row r="71" spans="2:11" outlineLevel="1">
      <c r="B71" s="3"/>
      <c r="C71" s="75" t="s">
        <v>112</v>
      </c>
      <c r="D71" s="111">
        <v>1</v>
      </c>
      <c r="E71" s="111">
        <v>1</v>
      </c>
      <c r="F71" s="111">
        <v>0</v>
      </c>
      <c r="G71" s="111"/>
      <c r="H71" s="112"/>
      <c r="I71" s="111"/>
      <c r="J71" s="111"/>
      <c r="K71" s="107"/>
    </row>
    <row r="72" spans="2:11" ht="25.5" outlineLevel="1">
      <c r="B72" s="245" t="s">
        <v>113</v>
      </c>
      <c r="C72" s="77"/>
      <c r="D72" s="114">
        <v>3</v>
      </c>
      <c r="E72" s="114">
        <v>4</v>
      </c>
      <c r="F72" s="114">
        <v>5</v>
      </c>
      <c r="G72" s="114">
        <v>1000</v>
      </c>
      <c r="H72" s="115">
        <v>1</v>
      </c>
      <c r="I72" s="114"/>
      <c r="J72" s="114"/>
      <c r="K72" s="107" t="s">
        <v>114</v>
      </c>
    </row>
    <row r="73" spans="2:11" ht="25.5" outlineLevel="1">
      <c r="B73" s="75"/>
      <c r="C73" s="75" t="s">
        <v>115</v>
      </c>
      <c r="D73" s="111">
        <v>2</v>
      </c>
      <c r="E73" s="111">
        <v>2</v>
      </c>
      <c r="F73" s="111">
        <v>2</v>
      </c>
      <c r="G73" s="111"/>
      <c r="H73" s="112"/>
      <c r="I73" s="111"/>
      <c r="J73" s="111"/>
      <c r="K73" s="107"/>
    </row>
    <row r="74" spans="2:11" outlineLevel="1">
      <c r="B74" s="75"/>
      <c r="C74" s="75" t="s">
        <v>116</v>
      </c>
      <c r="D74" s="111"/>
      <c r="E74" s="111"/>
      <c r="F74" s="111">
        <v>3</v>
      </c>
      <c r="G74" s="111"/>
      <c r="H74" s="112"/>
      <c r="I74" s="111"/>
      <c r="J74" s="111"/>
      <c r="K74" s="107"/>
    </row>
    <row r="75" spans="2:11" outlineLevel="1">
      <c r="B75" s="75"/>
      <c r="C75" s="75" t="s">
        <v>117</v>
      </c>
      <c r="D75" s="111">
        <v>1</v>
      </c>
      <c r="E75" s="111">
        <v>2</v>
      </c>
      <c r="F75" s="111"/>
      <c r="G75" s="111"/>
      <c r="H75" s="112"/>
      <c r="I75" s="111"/>
      <c r="J75" s="111"/>
      <c r="K75" s="107"/>
    </row>
    <row r="76" spans="2:11" ht="25.5" outlineLevel="1">
      <c r="B76" s="245" t="s">
        <v>118</v>
      </c>
      <c r="C76" s="77"/>
      <c r="D76" s="114">
        <f>SUM(D77)</f>
        <v>4</v>
      </c>
      <c r="E76" s="114">
        <f>SUM(E77:E77)</f>
        <v>0</v>
      </c>
      <c r="F76" s="114">
        <f>SUM(F77:F77)</f>
        <v>5</v>
      </c>
      <c r="G76" s="114">
        <v>7500</v>
      </c>
      <c r="H76" s="115">
        <v>0.5</v>
      </c>
      <c r="I76" s="114"/>
      <c r="J76" s="114"/>
      <c r="K76" s="107" t="s">
        <v>119</v>
      </c>
    </row>
    <row r="77" spans="2:11" outlineLevel="1">
      <c r="B77" s="3"/>
      <c r="C77" s="75" t="s">
        <v>120</v>
      </c>
      <c r="D77" s="111">
        <v>4</v>
      </c>
      <c r="E77" s="111">
        <v>0</v>
      </c>
      <c r="F77" s="111">
        <v>5</v>
      </c>
      <c r="G77" s="111"/>
      <c r="H77" s="112"/>
      <c r="I77" s="111"/>
      <c r="J77" s="111"/>
      <c r="K77" s="107"/>
    </row>
    <row r="78" spans="2:11" ht="34.5" outlineLevel="1">
      <c r="B78" s="64" t="s">
        <v>121</v>
      </c>
      <c r="C78" s="114"/>
      <c r="D78" s="114">
        <f>D79</f>
        <v>2</v>
      </c>
      <c r="E78" s="114">
        <f>E79</f>
        <v>1</v>
      </c>
      <c r="F78" s="114">
        <f>F79</f>
        <v>0</v>
      </c>
      <c r="G78" s="114">
        <v>2000</v>
      </c>
      <c r="H78" s="114">
        <v>0.5</v>
      </c>
      <c r="I78" s="64"/>
      <c r="J78" s="64"/>
      <c r="K78" s="107" t="s">
        <v>122</v>
      </c>
    </row>
    <row r="79" spans="2:11" ht="25.5" outlineLevel="1">
      <c r="B79" s="3"/>
      <c r="C79" s="75" t="s">
        <v>123</v>
      </c>
      <c r="D79" s="111">
        <v>2</v>
      </c>
      <c r="E79" s="111">
        <v>1</v>
      </c>
      <c r="F79" s="111"/>
      <c r="G79" s="111"/>
      <c r="H79" s="112"/>
      <c r="I79" s="111"/>
      <c r="J79" s="111"/>
      <c r="K79" s="97"/>
    </row>
    <row r="80" spans="2:11" ht="25.5" outlineLevel="1">
      <c r="B80" s="64" t="s">
        <v>124</v>
      </c>
      <c r="C80" s="73"/>
      <c r="D80" s="110">
        <f>SUM(D81:D83)</f>
        <v>4</v>
      </c>
      <c r="E80" s="110">
        <f>SUM(E81:E83)</f>
        <v>5</v>
      </c>
      <c r="F80" s="110">
        <f>SUM(F81:F83)</f>
        <v>2</v>
      </c>
      <c r="G80" s="110">
        <v>7500</v>
      </c>
      <c r="H80" s="110">
        <v>1</v>
      </c>
      <c r="I80" s="110">
        <v>0</v>
      </c>
      <c r="J80" s="110">
        <v>0</v>
      </c>
      <c r="K80" s="107" t="s">
        <v>125</v>
      </c>
    </row>
    <row r="81" spans="1:11" ht="25.5" outlineLevel="1">
      <c r="B81" s="2"/>
      <c r="C81" s="75" t="s">
        <v>126</v>
      </c>
      <c r="D81" s="111">
        <v>1</v>
      </c>
      <c r="E81" s="111">
        <v>2</v>
      </c>
      <c r="F81" s="111"/>
      <c r="G81" s="111"/>
      <c r="H81" s="111"/>
      <c r="I81" s="111"/>
      <c r="J81" s="111"/>
      <c r="K81" s="97"/>
    </row>
    <row r="82" spans="1:11" outlineLevel="1">
      <c r="B82" s="2"/>
      <c r="C82" s="75" t="s">
        <v>127</v>
      </c>
      <c r="D82" s="111">
        <v>2</v>
      </c>
      <c r="E82" s="111">
        <v>2</v>
      </c>
      <c r="F82" s="111"/>
      <c r="G82" s="111"/>
      <c r="H82" s="111"/>
      <c r="I82" s="111"/>
      <c r="J82" s="111"/>
      <c r="K82" s="97"/>
    </row>
    <row r="83" spans="1:11" outlineLevel="1">
      <c r="B83" s="2"/>
      <c r="C83" s="75" t="s">
        <v>128</v>
      </c>
      <c r="D83" s="111">
        <v>1</v>
      </c>
      <c r="E83" s="111">
        <v>1</v>
      </c>
      <c r="F83" s="111">
        <v>2</v>
      </c>
      <c r="G83" s="111"/>
      <c r="H83" s="111"/>
      <c r="I83" s="111"/>
      <c r="J83" s="111"/>
      <c r="K83" s="97"/>
    </row>
    <row r="84" spans="1:11" ht="23.25" outlineLevel="1">
      <c r="B84" s="64" t="s">
        <v>129</v>
      </c>
      <c r="C84" s="73"/>
      <c r="D84" s="110">
        <f>SUM(D85:D87)</f>
        <v>4</v>
      </c>
      <c r="E84" s="110">
        <f>SUM(E85:E87)</f>
        <v>4</v>
      </c>
      <c r="F84" s="110">
        <f>SUM(F85:F87)</f>
        <v>0</v>
      </c>
      <c r="G84" s="110">
        <v>5000</v>
      </c>
      <c r="H84" s="110">
        <v>1</v>
      </c>
      <c r="I84" s="110">
        <v>0</v>
      </c>
      <c r="J84" s="110">
        <v>0</v>
      </c>
      <c r="K84" s="107" t="s">
        <v>130</v>
      </c>
    </row>
    <row r="85" spans="1:11" ht="25.5" outlineLevel="1">
      <c r="B85" s="2"/>
      <c r="C85" s="75" t="s">
        <v>131</v>
      </c>
      <c r="D85" s="111">
        <v>2</v>
      </c>
      <c r="E85" s="111">
        <v>2</v>
      </c>
      <c r="F85" s="111"/>
      <c r="G85" s="111"/>
      <c r="H85" s="111"/>
      <c r="I85" s="111"/>
      <c r="J85" s="111"/>
      <c r="K85" s="97"/>
    </row>
    <row r="86" spans="1:11" outlineLevel="1">
      <c r="B86" s="2"/>
      <c r="C86" s="75" t="s">
        <v>132</v>
      </c>
      <c r="D86" s="111">
        <v>2</v>
      </c>
      <c r="E86" s="111">
        <v>2</v>
      </c>
      <c r="F86" s="111"/>
      <c r="G86" s="111"/>
      <c r="H86" s="111"/>
      <c r="I86" s="111"/>
      <c r="J86" s="111"/>
      <c r="K86" s="97"/>
    </row>
    <row r="87" spans="1:11" outlineLevel="1">
      <c r="B87" s="2"/>
      <c r="C87" s="75"/>
      <c r="D87" s="111"/>
      <c r="E87" s="111"/>
      <c r="F87" s="111"/>
      <c r="G87" s="111"/>
      <c r="H87" s="111"/>
      <c r="I87" s="111"/>
      <c r="J87" s="111"/>
      <c r="K87" s="97"/>
    </row>
    <row r="88" spans="1:11" ht="20.25" thickBot="1">
      <c r="A88" s="34" t="s">
        <v>8</v>
      </c>
      <c r="B88" s="19"/>
      <c r="C88" s="81"/>
      <c r="D88" s="119"/>
      <c r="E88" s="119"/>
      <c r="F88" s="119"/>
      <c r="G88" s="119"/>
      <c r="H88" s="120"/>
      <c r="I88" s="119"/>
      <c r="J88" s="119"/>
      <c r="K88" s="101"/>
    </row>
    <row r="89" spans="1:11" ht="15.75" outlineLevel="1" thickTop="1">
      <c r="B89" s="7"/>
      <c r="C89" s="82"/>
      <c r="D89" s="111"/>
      <c r="E89" s="111"/>
      <c r="F89" s="111"/>
      <c r="G89" s="111"/>
      <c r="H89" s="112"/>
      <c r="I89" s="111"/>
      <c r="J89" s="111"/>
      <c r="K89" s="99"/>
    </row>
    <row r="90" spans="1:11" ht="33.75" customHeight="1" outlineLevel="1">
      <c r="B90" s="65" t="s">
        <v>133</v>
      </c>
      <c r="C90" s="83"/>
      <c r="D90" s="114">
        <f>D91</f>
        <v>2</v>
      </c>
      <c r="E90" s="114">
        <f t="shared" ref="E90:F90" si="10">E91</f>
        <v>1</v>
      </c>
      <c r="F90" s="114">
        <f t="shared" si="10"/>
        <v>0</v>
      </c>
      <c r="G90" s="114">
        <v>1000</v>
      </c>
      <c r="H90" s="115">
        <v>1</v>
      </c>
      <c r="I90" s="114"/>
      <c r="J90" s="114"/>
      <c r="K90" s="99" t="s">
        <v>134</v>
      </c>
    </row>
    <row r="91" spans="1:11" outlineLevel="1">
      <c r="B91" s="70"/>
      <c r="C91" s="11" t="s">
        <v>135</v>
      </c>
      <c r="D91" s="111">
        <v>2</v>
      </c>
      <c r="E91" s="111">
        <v>1</v>
      </c>
      <c r="F91" s="111">
        <v>0</v>
      </c>
      <c r="G91" s="111"/>
      <c r="H91" s="112"/>
      <c r="I91" s="111"/>
      <c r="J91" s="111"/>
      <c r="K91" s="99"/>
    </row>
    <row r="92" spans="1:11" ht="36" customHeight="1" outlineLevel="1">
      <c r="B92" s="65" t="s">
        <v>136</v>
      </c>
      <c r="C92" s="83"/>
      <c r="D92" s="114">
        <f>D93</f>
        <v>3</v>
      </c>
      <c r="E92" s="114">
        <f>E93</f>
        <v>0</v>
      </c>
      <c r="F92" s="114">
        <f>F93</f>
        <v>0</v>
      </c>
      <c r="G92" s="114">
        <v>0</v>
      </c>
      <c r="H92" s="121">
        <v>1</v>
      </c>
      <c r="I92" s="114"/>
      <c r="J92" s="114"/>
      <c r="K92" s="99" t="s">
        <v>137</v>
      </c>
    </row>
    <row r="93" spans="1:11" ht="38.25" outlineLevel="1">
      <c r="B93" s="8"/>
      <c r="C93" s="75" t="s">
        <v>138</v>
      </c>
      <c r="D93" s="111">
        <v>3</v>
      </c>
      <c r="E93" s="111">
        <v>0</v>
      </c>
      <c r="F93" s="111">
        <v>0</v>
      </c>
      <c r="G93" s="111"/>
      <c r="H93" s="122"/>
      <c r="I93" s="111"/>
      <c r="J93" s="111"/>
      <c r="K93" s="99"/>
    </row>
    <row r="94" spans="1:11" outlineLevel="1">
      <c r="B94" s="9"/>
      <c r="C94" s="84"/>
      <c r="D94" s="111"/>
      <c r="E94" s="111"/>
      <c r="F94" s="111"/>
      <c r="G94" s="111"/>
      <c r="H94" s="112"/>
      <c r="I94" s="111"/>
      <c r="J94" s="111"/>
      <c r="K94" s="99"/>
    </row>
    <row r="95" spans="1:11" outlineLevel="1">
      <c r="B95" s="174" t="s">
        <v>55</v>
      </c>
      <c r="C95" s="73"/>
      <c r="D95" s="110">
        <f>SUM(D96:D98)</f>
        <v>0</v>
      </c>
      <c r="E95" s="110">
        <f>SUM(E96:E98)</f>
        <v>0</v>
      </c>
      <c r="F95" s="110">
        <f>SUM(F96:F98)</f>
        <v>0</v>
      </c>
      <c r="G95" s="110">
        <f>SUM(G96:G98)</f>
        <v>0</v>
      </c>
      <c r="H95" s="110">
        <v>1</v>
      </c>
      <c r="I95" s="110">
        <v>0</v>
      </c>
      <c r="J95" s="110">
        <v>0</v>
      </c>
      <c r="K95" s="175"/>
    </row>
    <row r="96" spans="1:11" outlineLevel="1">
      <c r="B96" s="2"/>
      <c r="C96" s="173" t="s">
        <v>56</v>
      </c>
      <c r="D96" s="111"/>
      <c r="E96" s="111"/>
      <c r="F96" s="111"/>
      <c r="G96" s="111"/>
      <c r="H96" s="111"/>
      <c r="I96" s="111"/>
      <c r="J96" s="111"/>
      <c r="K96" s="97"/>
    </row>
    <row r="97" spans="1:11" outlineLevel="1">
      <c r="B97" s="2"/>
      <c r="C97" s="173" t="s">
        <v>57</v>
      </c>
      <c r="D97" s="111"/>
      <c r="E97" s="111"/>
      <c r="F97" s="111"/>
      <c r="G97" s="111"/>
      <c r="H97" s="111"/>
      <c r="I97" s="111"/>
      <c r="J97" s="111"/>
      <c r="K97" s="97"/>
    </row>
    <row r="98" spans="1:11" outlineLevel="1">
      <c r="B98" s="2"/>
      <c r="C98" s="173" t="s">
        <v>58</v>
      </c>
      <c r="D98" s="111"/>
      <c r="E98" s="111"/>
      <c r="F98" s="111"/>
      <c r="G98" s="111"/>
      <c r="H98" s="111"/>
      <c r="I98" s="111"/>
      <c r="J98" s="111"/>
      <c r="K98" s="97"/>
    </row>
    <row r="99" spans="1:11" outlineLevel="1">
      <c r="B99" s="3"/>
      <c r="C99" s="75"/>
      <c r="D99" s="111"/>
      <c r="E99" s="111"/>
      <c r="F99" s="111"/>
      <c r="G99" s="111"/>
      <c r="H99" s="112"/>
      <c r="I99" s="111"/>
      <c r="J99" s="111"/>
      <c r="K99" s="97"/>
    </row>
    <row r="100" spans="1:11" outlineLevel="1">
      <c r="B100" s="3"/>
      <c r="C100" s="75"/>
      <c r="D100" s="111"/>
      <c r="E100" s="111"/>
      <c r="F100" s="111"/>
      <c r="G100" s="111"/>
      <c r="H100" s="112"/>
      <c r="I100" s="111"/>
      <c r="J100" s="111"/>
      <c r="K100" s="97"/>
    </row>
    <row r="101" spans="1:11" outlineLevel="1">
      <c r="B101" s="3"/>
      <c r="C101" s="75"/>
      <c r="D101" s="111"/>
      <c r="E101" s="111"/>
      <c r="F101" s="111"/>
      <c r="G101" s="111"/>
      <c r="H101" s="112"/>
      <c r="I101" s="111"/>
      <c r="J101" s="111"/>
      <c r="K101" s="97"/>
    </row>
    <row r="102" spans="1:11" outlineLevel="1">
      <c r="B102" s="3"/>
      <c r="C102" s="75"/>
      <c r="D102" s="111"/>
      <c r="E102" s="111"/>
      <c r="F102" s="111"/>
      <c r="G102" s="111"/>
      <c r="H102" s="112"/>
      <c r="I102" s="111"/>
      <c r="J102" s="111"/>
      <c r="K102" s="97"/>
    </row>
    <row r="103" spans="1:11" outlineLevel="1">
      <c r="B103" s="3"/>
      <c r="C103" s="75"/>
      <c r="D103" s="111"/>
      <c r="E103" s="111"/>
      <c r="F103" s="111"/>
      <c r="G103" s="111"/>
      <c r="H103" s="112"/>
      <c r="I103" s="111"/>
      <c r="J103" s="111"/>
      <c r="K103" s="97"/>
    </row>
    <row r="104" spans="1:11" outlineLevel="1">
      <c r="B104" s="3"/>
      <c r="C104" s="75"/>
      <c r="D104" s="111"/>
      <c r="E104" s="111"/>
      <c r="F104" s="111"/>
      <c r="G104" s="111"/>
      <c r="H104" s="112"/>
      <c r="I104" s="111"/>
      <c r="J104" s="111"/>
      <c r="K104" s="97"/>
    </row>
    <row r="105" spans="1:11" ht="20.25" thickBot="1">
      <c r="A105" s="36" t="s">
        <v>9</v>
      </c>
      <c r="B105" s="20"/>
      <c r="C105" s="85"/>
      <c r="D105" s="123"/>
      <c r="E105" s="123"/>
      <c r="F105" s="123"/>
      <c r="G105" s="123"/>
      <c r="H105" s="124"/>
      <c r="I105" s="123"/>
      <c r="J105" s="123"/>
      <c r="K105" s="102"/>
    </row>
    <row r="106" spans="1:11" ht="28.5" customHeight="1" outlineLevel="1" thickTop="1">
      <c r="B106" s="65" t="s">
        <v>139</v>
      </c>
      <c r="C106" s="83"/>
      <c r="D106" s="114">
        <f>SUM(D107:D109)</f>
        <v>8</v>
      </c>
      <c r="E106" s="114">
        <f t="shared" ref="E106:F106" si="11">SUM(E107:E109)</f>
        <v>5</v>
      </c>
      <c r="F106" s="114">
        <f t="shared" si="11"/>
        <v>0</v>
      </c>
      <c r="G106" s="114">
        <v>0</v>
      </c>
      <c r="H106" s="115">
        <v>1</v>
      </c>
      <c r="I106" s="114"/>
      <c r="J106" s="114"/>
      <c r="K106" s="99" t="s">
        <v>140</v>
      </c>
    </row>
    <row r="107" spans="1:11" outlineLevel="1">
      <c r="B107" s="10"/>
      <c r="C107" s="86" t="s">
        <v>141</v>
      </c>
      <c r="D107" s="111">
        <v>2</v>
      </c>
      <c r="E107" s="111">
        <v>2</v>
      </c>
      <c r="F107" s="111">
        <v>0</v>
      </c>
      <c r="G107" s="111"/>
      <c r="H107" s="112"/>
      <c r="I107" s="111"/>
      <c r="J107" s="111"/>
      <c r="K107" s="99"/>
    </row>
    <row r="108" spans="1:11" outlineLevel="1">
      <c r="B108" s="10"/>
      <c r="C108" s="86" t="s">
        <v>142</v>
      </c>
      <c r="D108" s="111">
        <v>4</v>
      </c>
      <c r="E108" s="111">
        <v>2</v>
      </c>
      <c r="F108" s="111">
        <v>0</v>
      </c>
      <c r="G108" s="111"/>
      <c r="H108" s="112"/>
      <c r="I108" s="111"/>
      <c r="J108" s="111"/>
      <c r="K108" s="99"/>
    </row>
    <row r="109" spans="1:11" ht="63.75" outlineLevel="1">
      <c r="B109" s="10"/>
      <c r="C109" s="86" t="s">
        <v>143</v>
      </c>
      <c r="D109" s="111">
        <v>2</v>
      </c>
      <c r="E109" s="111">
        <v>1</v>
      </c>
      <c r="F109" s="111">
        <v>0</v>
      </c>
      <c r="G109" s="111"/>
      <c r="H109" s="112"/>
      <c r="I109" s="111"/>
      <c r="J109" s="111"/>
      <c r="K109" s="99"/>
    </row>
    <row r="110" spans="1:11" outlineLevel="1">
      <c r="B110" s="10"/>
      <c r="C110" s="87"/>
      <c r="D110" s="111"/>
      <c r="E110" s="111"/>
      <c r="F110" s="111"/>
      <c r="G110" s="111"/>
      <c r="H110" s="112"/>
      <c r="I110" s="111"/>
      <c r="J110" s="111"/>
      <c r="K110" s="99"/>
    </row>
    <row r="111" spans="1:11" ht="25.5" outlineLevel="1">
      <c r="B111" s="65" t="s">
        <v>144</v>
      </c>
      <c r="C111" s="83"/>
      <c r="D111" s="114">
        <f>SUM(D112:D113)</f>
        <v>5</v>
      </c>
      <c r="E111" s="114">
        <f t="shared" ref="E111:F111" si="12">SUM(E112:E113)</f>
        <v>1</v>
      </c>
      <c r="F111" s="114">
        <f t="shared" si="12"/>
        <v>7</v>
      </c>
      <c r="G111" s="114">
        <v>0</v>
      </c>
      <c r="H111" s="115">
        <v>1</v>
      </c>
      <c r="I111" s="114"/>
      <c r="J111" s="114"/>
      <c r="K111" s="99" t="s">
        <v>145</v>
      </c>
    </row>
    <row r="112" spans="1:11" ht="25.5" outlineLevel="1">
      <c r="B112" s="10"/>
      <c r="C112" s="86" t="s">
        <v>146</v>
      </c>
      <c r="D112" s="111">
        <v>2</v>
      </c>
      <c r="E112" s="111">
        <v>1</v>
      </c>
      <c r="F112" s="111">
        <v>0</v>
      </c>
      <c r="G112" s="111"/>
      <c r="H112" s="112"/>
      <c r="I112" s="111"/>
      <c r="J112" s="111"/>
      <c r="K112" s="99"/>
    </row>
    <row r="113" spans="1:11" outlineLevel="1">
      <c r="B113" s="10"/>
      <c r="C113" s="86" t="s">
        <v>147</v>
      </c>
      <c r="D113" s="111">
        <v>3</v>
      </c>
      <c r="E113" s="111">
        <v>0</v>
      </c>
      <c r="F113" s="111">
        <v>7</v>
      </c>
      <c r="G113" s="111"/>
      <c r="H113" s="112"/>
      <c r="I113" s="111"/>
      <c r="J113" s="111"/>
      <c r="K113" s="99"/>
    </row>
    <row r="114" spans="1:11" outlineLevel="1">
      <c r="B114" s="71"/>
      <c r="C114" s="11"/>
      <c r="D114" s="111"/>
      <c r="E114" s="111"/>
      <c r="F114" s="111"/>
      <c r="G114" s="111"/>
      <c r="H114" s="112"/>
      <c r="I114" s="111"/>
      <c r="J114" s="111"/>
      <c r="K114" s="99"/>
    </row>
    <row r="115" spans="1:11" outlineLevel="1">
      <c r="B115" s="174" t="s">
        <v>55</v>
      </c>
      <c r="C115" s="73"/>
      <c r="D115" s="110">
        <f>SUM(D116:D118)</f>
        <v>0</v>
      </c>
      <c r="E115" s="110">
        <f>SUM(E116:E118)</f>
        <v>0</v>
      </c>
      <c r="F115" s="110">
        <f>SUM(F116:F118)</f>
        <v>0</v>
      </c>
      <c r="G115" s="110">
        <f>SUM(G116:G118)</f>
        <v>0</v>
      </c>
      <c r="H115" s="110">
        <v>1</v>
      </c>
      <c r="I115" s="110">
        <v>0</v>
      </c>
      <c r="J115" s="110">
        <v>0</v>
      </c>
      <c r="K115" s="175"/>
    </row>
    <row r="116" spans="1:11" outlineLevel="1">
      <c r="B116" s="2"/>
      <c r="C116" s="173" t="s">
        <v>56</v>
      </c>
      <c r="D116" s="111"/>
      <c r="E116" s="111"/>
      <c r="F116" s="111"/>
      <c r="G116" s="111"/>
      <c r="H116" s="111"/>
      <c r="I116" s="111"/>
      <c r="J116" s="111"/>
      <c r="K116" s="97"/>
    </row>
    <row r="117" spans="1:11" outlineLevel="1">
      <c r="B117" s="2"/>
      <c r="C117" s="173" t="s">
        <v>57</v>
      </c>
      <c r="D117" s="111"/>
      <c r="E117" s="111"/>
      <c r="F117" s="111"/>
      <c r="G117" s="111"/>
      <c r="H117" s="111"/>
      <c r="I117" s="111"/>
      <c r="J117" s="111"/>
      <c r="K117" s="97"/>
    </row>
    <row r="118" spans="1:11" outlineLevel="1">
      <c r="B118" s="2"/>
      <c r="C118" s="173" t="s">
        <v>58</v>
      </c>
      <c r="D118" s="111"/>
      <c r="E118" s="111"/>
      <c r="F118" s="111"/>
      <c r="G118" s="111"/>
      <c r="H118" s="111"/>
      <c r="I118" s="111"/>
      <c r="J118" s="111"/>
      <c r="K118" s="97"/>
    </row>
    <row r="119" spans="1:11" outlineLevel="1">
      <c r="B119" s="3"/>
      <c r="C119" s="75"/>
      <c r="D119" s="111"/>
      <c r="E119" s="111"/>
      <c r="F119" s="111"/>
      <c r="G119" s="111"/>
      <c r="H119" s="112"/>
      <c r="I119" s="111"/>
      <c r="J119" s="111"/>
      <c r="K119" s="97"/>
    </row>
    <row r="120" spans="1:11" outlineLevel="1">
      <c r="B120" s="3"/>
      <c r="C120" s="75"/>
      <c r="D120" s="111"/>
      <c r="E120" s="111"/>
      <c r="F120" s="111"/>
      <c r="G120" s="111"/>
      <c r="H120" s="112"/>
      <c r="I120" s="111"/>
      <c r="J120" s="111"/>
      <c r="K120" s="97"/>
    </row>
    <row r="121" spans="1:11" outlineLevel="1">
      <c r="B121" s="3"/>
      <c r="C121" s="75"/>
      <c r="D121" s="111"/>
      <c r="E121" s="111"/>
      <c r="F121" s="111"/>
      <c r="G121" s="111"/>
      <c r="H121" s="112"/>
      <c r="I121" s="111"/>
      <c r="J121" s="111"/>
      <c r="K121" s="97"/>
    </row>
    <row r="122" spans="1:11" outlineLevel="1">
      <c r="B122" s="3"/>
      <c r="C122" s="75"/>
      <c r="D122" s="111"/>
      <c r="E122" s="111"/>
      <c r="F122" s="111"/>
      <c r="G122" s="111"/>
      <c r="H122" s="112"/>
      <c r="I122" s="111"/>
      <c r="J122" s="111"/>
      <c r="K122" s="97"/>
    </row>
    <row r="123" spans="1:11" outlineLevel="1">
      <c r="B123" s="3"/>
      <c r="C123" s="75"/>
      <c r="D123" s="111"/>
      <c r="E123" s="111"/>
      <c r="F123" s="111"/>
      <c r="G123" s="111"/>
      <c r="H123" s="112"/>
      <c r="I123" s="111"/>
      <c r="J123" s="111"/>
      <c r="K123" s="97"/>
    </row>
    <row r="124" spans="1:11" outlineLevel="1">
      <c r="B124" s="3"/>
      <c r="C124" s="75"/>
      <c r="D124" s="111"/>
      <c r="E124" s="111"/>
      <c r="F124" s="111"/>
      <c r="G124" s="111"/>
      <c r="H124" s="112"/>
      <c r="I124" s="111"/>
      <c r="J124" s="111"/>
      <c r="K124" s="97"/>
    </row>
    <row r="125" spans="1:11" ht="20.25" thickBot="1">
      <c r="A125" s="58" t="s">
        <v>10</v>
      </c>
      <c r="B125" s="21"/>
      <c r="C125" s="88"/>
      <c r="D125" s="125"/>
      <c r="E125" s="125"/>
      <c r="F125" s="125"/>
      <c r="G125" s="125"/>
      <c r="H125" s="126"/>
      <c r="I125" s="125"/>
      <c r="J125" s="125"/>
      <c r="K125" s="103"/>
    </row>
    <row r="126" spans="1:11" ht="26.25" outlineLevel="1" thickTop="1">
      <c r="B126" s="246" t="s">
        <v>148</v>
      </c>
      <c r="C126" s="89"/>
      <c r="D126" s="114">
        <v>2.5</v>
      </c>
      <c r="E126" s="114">
        <v>3.5</v>
      </c>
      <c r="F126" s="114">
        <v>6</v>
      </c>
      <c r="G126" s="114">
        <v>5000</v>
      </c>
      <c r="H126" s="115">
        <v>0.2</v>
      </c>
      <c r="I126" s="114"/>
      <c r="J126" s="114"/>
      <c r="K126" s="99" t="s">
        <v>149</v>
      </c>
    </row>
    <row r="127" spans="1:11" ht="48.75" customHeight="1" outlineLevel="1">
      <c r="B127" s="12"/>
      <c r="C127" s="86" t="s">
        <v>150</v>
      </c>
      <c r="D127" s="111">
        <v>1</v>
      </c>
      <c r="E127" s="111">
        <v>3</v>
      </c>
      <c r="F127" s="111">
        <v>3</v>
      </c>
      <c r="G127" s="111"/>
      <c r="H127" s="112"/>
      <c r="I127" s="111"/>
      <c r="J127" s="111"/>
      <c r="K127" s="99"/>
    </row>
    <row r="128" spans="1:11" ht="32.25" customHeight="1" outlineLevel="1">
      <c r="B128" s="12"/>
      <c r="C128" s="86" t="s">
        <v>151</v>
      </c>
      <c r="D128" s="111">
        <v>0.5</v>
      </c>
      <c r="E128" s="111">
        <v>0.5</v>
      </c>
      <c r="F128" s="111">
        <v>2</v>
      </c>
      <c r="G128" s="111"/>
      <c r="H128" s="112"/>
      <c r="I128" s="111"/>
      <c r="J128" s="111"/>
      <c r="K128" s="99"/>
    </row>
    <row r="129" spans="1:11" ht="51" customHeight="1" outlineLevel="1">
      <c r="B129" s="12"/>
      <c r="C129" s="86" t="s">
        <v>152</v>
      </c>
      <c r="D129" s="111">
        <v>1</v>
      </c>
      <c r="E129" s="111">
        <v>0</v>
      </c>
      <c r="F129" s="111">
        <v>1</v>
      </c>
      <c r="G129" s="111"/>
      <c r="H129" s="112"/>
      <c r="I129" s="111"/>
      <c r="J129" s="111"/>
      <c r="K129" s="99"/>
    </row>
    <row r="130" spans="1:11" ht="34.5" customHeight="1" outlineLevel="1">
      <c r="B130" s="245" t="s">
        <v>153</v>
      </c>
      <c r="C130" s="77"/>
      <c r="D130" s="114">
        <f>SUM(D131:D132)</f>
        <v>1</v>
      </c>
      <c r="E130" s="114">
        <f t="shared" ref="E130:F130" si="13">SUM(E131:E132)</f>
        <v>2</v>
      </c>
      <c r="F130" s="114">
        <f t="shared" si="13"/>
        <v>2</v>
      </c>
      <c r="G130" s="114">
        <v>2500</v>
      </c>
      <c r="H130" s="115">
        <v>1</v>
      </c>
      <c r="I130" s="114"/>
      <c r="J130" s="114"/>
      <c r="K130" s="99" t="s">
        <v>154</v>
      </c>
    </row>
    <row r="131" spans="1:11" ht="25.5" outlineLevel="1">
      <c r="B131" s="3"/>
      <c r="C131" s="75" t="s">
        <v>155</v>
      </c>
      <c r="D131" s="111">
        <v>0.5</v>
      </c>
      <c r="E131" s="111">
        <v>1</v>
      </c>
      <c r="F131" s="111"/>
      <c r="G131" s="111"/>
      <c r="H131" s="112"/>
      <c r="I131" s="111"/>
      <c r="J131" s="111"/>
      <c r="K131" s="97"/>
    </row>
    <row r="132" spans="1:11" ht="21.75" customHeight="1" outlineLevel="1">
      <c r="B132" s="3"/>
      <c r="C132" s="75" t="s">
        <v>156</v>
      </c>
      <c r="D132" s="111">
        <v>0.5</v>
      </c>
      <c r="E132" s="111">
        <v>1</v>
      </c>
      <c r="F132" s="111">
        <v>2</v>
      </c>
      <c r="G132" s="111">
        <v>2500</v>
      </c>
      <c r="H132" s="112"/>
      <c r="I132" s="111"/>
      <c r="J132" s="111"/>
      <c r="K132" s="97"/>
    </row>
    <row r="133" spans="1:11" ht="34.5" customHeight="1" outlineLevel="1">
      <c r="B133" s="65" t="s">
        <v>157</v>
      </c>
      <c r="C133" s="83"/>
      <c r="D133" s="114">
        <f>D134</f>
        <v>2</v>
      </c>
      <c r="E133" s="114">
        <f>E134</f>
        <v>0</v>
      </c>
      <c r="F133" s="114">
        <f>F134</f>
        <v>0</v>
      </c>
      <c r="G133" s="114">
        <v>0</v>
      </c>
      <c r="H133" s="121">
        <v>1</v>
      </c>
      <c r="I133" s="114"/>
      <c r="J133" s="114"/>
      <c r="K133" s="99" t="s">
        <v>158</v>
      </c>
    </row>
    <row r="134" spans="1:11" ht="51" outlineLevel="1">
      <c r="B134" s="8"/>
      <c r="C134" s="75" t="s">
        <v>159</v>
      </c>
      <c r="D134" s="111">
        <v>2</v>
      </c>
      <c r="E134" s="111">
        <v>0</v>
      </c>
      <c r="F134" s="111">
        <v>0</v>
      </c>
      <c r="G134" s="111"/>
      <c r="H134" s="122"/>
      <c r="I134" s="111"/>
      <c r="J134" s="111"/>
      <c r="K134" s="99"/>
    </row>
    <row r="135" spans="1:11" outlineLevel="1">
      <c r="B135" s="9"/>
      <c r="C135" s="84"/>
      <c r="D135" s="111"/>
      <c r="E135" s="111"/>
      <c r="F135" s="111"/>
      <c r="G135" s="111"/>
      <c r="H135" s="112"/>
      <c r="I135" s="111"/>
      <c r="J135" s="111"/>
      <c r="K135" s="99"/>
    </row>
    <row r="136" spans="1:11" outlineLevel="1">
      <c r="B136" s="2"/>
      <c r="C136" s="173"/>
      <c r="D136" s="111"/>
      <c r="E136" s="111"/>
      <c r="F136" s="111"/>
      <c r="G136" s="111"/>
      <c r="H136" s="111"/>
      <c r="I136" s="111"/>
      <c r="J136" s="111"/>
      <c r="K136" s="97"/>
    </row>
    <row r="137" spans="1:11" outlineLevel="1">
      <c r="B137" s="174" t="s">
        <v>55</v>
      </c>
      <c r="C137" s="73"/>
      <c r="D137" s="110">
        <f>SUM(D138:D140)</f>
        <v>0</v>
      </c>
      <c r="E137" s="110">
        <f>SUM(E138:E140)</f>
        <v>0</v>
      </c>
      <c r="F137" s="110">
        <f>SUM(F138:F140)</f>
        <v>0</v>
      </c>
      <c r="G137" s="110">
        <f>SUM(G138:G140)</f>
        <v>0</v>
      </c>
      <c r="H137" s="110">
        <v>1</v>
      </c>
      <c r="I137" s="110">
        <v>0</v>
      </c>
      <c r="J137" s="110">
        <v>0</v>
      </c>
      <c r="K137" s="175"/>
    </row>
    <row r="138" spans="1:11" outlineLevel="1">
      <c r="B138" s="2"/>
      <c r="C138" s="173" t="s">
        <v>56</v>
      </c>
      <c r="D138" s="111"/>
      <c r="E138" s="111"/>
      <c r="F138" s="111"/>
      <c r="G138" s="111"/>
      <c r="H138" s="111"/>
      <c r="I138" s="111"/>
      <c r="J138" s="111"/>
      <c r="K138" s="97"/>
    </row>
    <row r="139" spans="1:11" outlineLevel="1">
      <c r="B139" s="2"/>
      <c r="C139" s="173" t="s">
        <v>57</v>
      </c>
      <c r="D139" s="111"/>
      <c r="E139" s="111"/>
      <c r="F139" s="111"/>
      <c r="G139" s="111"/>
      <c r="H139" s="111"/>
      <c r="I139" s="111"/>
      <c r="J139" s="111"/>
      <c r="K139" s="97"/>
    </row>
    <row r="140" spans="1:11" outlineLevel="1">
      <c r="B140" s="2"/>
      <c r="C140" s="173" t="s">
        <v>58</v>
      </c>
      <c r="D140" s="111"/>
      <c r="E140" s="111"/>
      <c r="F140" s="111"/>
      <c r="G140" s="111"/>
      <c r="H140" s="111"/>
      <c r="I140" s="111"/>
      <c r="J140" s="111"/>
      <c r="K140" s="97"/>
    </row>
    <row r="141" spans="1:11" ht="20.25" thickBot="1">
      <c r="A141" s="37" t="s">
        <v>11</v>
      </c>
      <c r="B141" s="22"/>
      <c r="C141" s="90"/>
      <c r="D141" s="127"/>
      <c r="E141" s="127"/>
      <c r="F141" s="127"/>
      <c r="G141" s="127"/>
      <c r="H141" s="128"/>
      <c r="I141" s="127"/>
      <c r="J141" s="127"/>
      <c r="K141" s="104"/>
    </row>
    <row r="142" spans="1:11" ht="26.25" outlineLevel="1" thickTop="1">
      <c r="B142" s="245" t="s">
        <v>160</v>
      </c>
      <c r="C142" s="77"/>
      <c r="D142" s="114">
        <v>1</v>
      </c>
      <c r="E142" s="114">
        <v>2</v>
      </c>
      <c r="F142" s="114">
        <v>2</v>
      </c>
      <c r="G142" s="114">
        <v>0</v>
      </c>
      <c r="H142" s="115">
        <v>1</v>
      </c>
      <c r="I142" s="114"/>
      <c r="J142" s="114"/>
      <c r="K142" s="99" t="s">
        <v>161</v>
      </c>
    </row>
    <row r="143" spans="1:11" ht="25.5" outlineLevel="1">
      <c r="B143" s="12"/>
      <c r="C143" s="86" t="s">
        <v>162</v>
      </c>
      <c r="D143" s="111">
        <v>1</v>
      </c>
      <c r="E143" s="111">
        <v>2</v>
      </c>
      <c r="F143" s="111">
        <v>2</v>
      </c>
      <c r="G143" s="111"/>
      <c r="H143" s="112"/>
      <c r="I143" s="111"/>
      <c r="J143" s="111"/>
      <c r="K143" s="99"/>
    </row>
    <row r="144" spans="1:11" ht="25.5" outlineLevel="1">
      <c r="B144" s="245" t="s">
        <v>163</v>
      </c>
      <c r="C144" s="77"/>
      <c r="D144" s="114">
        <v>1</v>
      </c>
      <c r="E144" s="114">
        <v>3</v>
      </c>
      <c r="F144" s="114">
        <v>3</v>
      </c>
      <c r="G144" s="114">
        <v>0</v>
      </c>
      <c r="H144" s="115">
        <v>1</v>
      </c>
      <c r="I144" s="114"/>
      <c r="J144" s="114"/>
      <c r="K144" s="99" t="s">
        <v>164</v>
      </c>
    </row>
    <row r="145" spans="1:11" outlineLevel="1">
      <c r="B145" s="3"/>
      <c r="C145" s="75" t="s">
        <v>165</v>
      </c>
      <c r="D145" s="111">
        <v>1</v>
      </c>
      <c r="E145" s="111">
        <v>3</v>
      </c>
      <c r="F145" s="111">
        <v>3</v>
      </c>
      <c r="G145" s="111"/>
      <c r="H145" s="112"/>
      <c r="I145" s="111"/>
      <c r="J145" s="111"/>
      <c r="K145" s="99"/>
    </row>
    <row r="146" spans="1:11" outlineLevel="1">
      <c r="B146" s="3"/>
      <c r="C146" s="75"/>
      <c r="D146" s="111"/>
      <c r="E146" s="111"/>
      <c r="F146" s="111"/>
      <c r="G146" s="111"/>
      <c r="H146" s="112"/>
      <c r="I146" s="111"/>
      <c r="J146" s="111"/>
      <c r="K146" s="97"/>
    </row>
    <row r="147" spans="1:11" outlineLevel="1">
      <c r="B147" s="174" t="s">
        <v>55</v>
      </c>
      <c r="C147" s="73"/>
      <c r="D147" s="110">
        <f>SUM(D148:D150)</f>
        <v>0</v>
      </c>
      <c r="E147" s="110">
        <f>SUM(E148:E150)</f>
        <v>0</v>
      </c>
      <c r="F147" s="110">
        <f>SUM(F148:F150)</f>
        <v>0</v>
      </c>
      <c r="G147" s="110">
        <f>SUM(G148:G150)</f>
        <v>0</v>
      </c>
      <c r="H147" s="110">
        <v>1</v>
      </c>
      <c r="I147" s="110">
        <v>0</v>
      </c>
      <c r="J147" s="110">
        <v>0</v>
      </c>
      <c r="K147" s="175"/>
    </row>
    <row r="148" spans="1:11" outlineLevel="1">
      <c r="B148" s="2"/>
      <c r="C148" s="173" t="s">
        <v>56</v>
      </c>
      <c r="D148" s="111"/>
      <c r="E148" s="111"/>
      <c r="F148" s="111"/>
      <c r="G148" s="111"/>
      <c r="H148" s="111"/>
      <c r="I148" s="111"/>
      <c r="J148" s="111"/>
      <c r="K148" s="97"/>
    </row>
    <row r="149" spans="1:11" outlineLevel="1">
      <c r="B149" s="2"/>
      <c r="C149" s="173" t="s">
        <v>57</v>
      </c>
      <c r="D149" s="111"/>
      <c r="E149" s="111"/>
      <c r="F149" s="111"/>
      <c r="G149" s="111"/>
      <c r="H149" s="111"/>
      <c r="I149" s="111"/>
      <c r="J149" s="111"/>
      <c r="K149" s="97"/>
    </row>
    <row r="150" spans="1:11" outlineLevel="1">
      <c r="B150" s="2"/>
      <c r="C150" s="173" t="s">
        <v>58</v>
      </c>
      <c r="D150" s="111"/>
      <c r="E150" s="111"/>
      <c r="F150" s="111"/>
      <c r="G150" s="111"/>
      <c r="H150" s="111"/>
      <c r="I150" s="111"/>
      <c r="J150" s="111"/>
      <c r="K150" s="97"/>
    </row>
    <row r="151" spans="1:11" outlineLevel="1">
      <c r="B151" s="3"/>
      <c r="C151" s="75"/>
      <c r="D151" s="111"/>
      <c r="E151" s="111"/>
      <c r="F151" s="111"/>
      <c r="G151" s="111"/>
      <c r="H151" s="112"/>
      <c r="I151" s="111"/>
      <c r="J151" s="111"/>
      <c r="K151" s="97"/>
    </row>
    <row r="152" spans="1:11" outlineLevel="1">
      <c r="B152" s="3"/>
      <c r="C152" s="75"/>
      <c r="D152" s="111"/>
      <c r="E152" s="111"/>
      <c r="F152" s="111"/>
      <c r="G152" s="111"/>
      <c r="H152" s="112"/>
      <c r="I152" s="111"/>
      <c r="J152" s="111"/>
      <c r="K152" s="97"/>
    </row>
    <row r="153" spans="1:11" outlineLevel="1">
      <c r="B153" s="3"/>
      <c r="C153" s="75"/>
      <c r="D153" s="111"/>
      <c r="E153" s="111"/>
      <c r="F153" s="111"/>
      <c r="G153" s="111"/>
      <c r="H153" s="112"/>
      <c r="I153" s="111"/>
      <c r="J153" s="111"/>
      <c r="K153" s="97"/>
    </row>
    <row r="154" spans="1:11" outlineLevel="1">
      <c r="B154" s="3"/>
      <c r="C154" s="75"/>
      <c r="D154" s="111"/>
      <c r="E154" s="111"/>
      <c r="F154" s="111"/>
      <c r="G154" s="111"/>
      <c r="H154" s="112"/>
      <c r="I154" s="111"/>
      <c r="J154" s="111"/>
      <c r="K154" s="97"/>
    </row>
    <row r="155" spans="1:11" outlineLevel="1">
      <c r="B155" s="3"/>
      <c r="C155" s="75"/>
      <c r="D155" s="111"/>
      <c r="E155" s="111"/>
      <c r="F155" s="111"/>
      <c r="G155" s="111"/>
      <c r="H155" s="112"/>
      <c r="I155" s="111"/>
      <c r="J155" s="111"/>
      <c r="K155" s="97"/>
    </row>
    <row r="156" spans="1:11" ht="16.5" customHeight="1" thickBot="1">
      <c r="A156" s="59" t="s">
        <v>12</v>
      </c>
      <c r="B156" s="13"/>
      <c r="C156" s="91"/>
      <c r="D156" s="129"/>
      <c r="E156" s="129"/>
      <c r="F156" s="129"/>
      <c r="G156" s="129"/>
      <c r="H156" s="130"/>
      <c r="I156" s="129"/>
      <c r="J156" s="129"/>
      <c r="K156" s="105"/>
    </row>
    <row r="157" spans="1:11" ht="15.75" outlineLevel="1" thickTop="1">
      <c r="B157" s="14"/>
      <c r="C157" s="92"/>
      <c r="D157" s="111"/>
      <c r="E157" s="111"/>
      <c r="F157" s="111"/>
      <c r="G157" s="111"/>
      <c r="H157" s="112"/>
      <c r="I157" s="111"/>
      <c r="J157" s="111"/>
      <c r="K157" s="99"/>
    </row>
    <row r="158" spans="1:11" ht="31.5" customHeight="1" outlineLevel="1">
      <c r="B158" s="66" t="s">
        <v>166</v>
      </c>
      <c r="C158" s="77"/>
      <c r="D158" s="114">
        <v>3</v>
      </c>
      <c r="E158" s="114">
        <v>5</v>
      </c>
      <c r="F158" s="114">
        <v>0</v>
      </c>
      <c r="G158" s="114">
        <v>0</v>
      </c>
      <c r="H158" s="121">
        <v>1</v>
      </c>
      <c r="I158" s="114"/>
      <c r="J158" s="114"/>
      <c r="K158" s="99" t="s">
        <v>167</v>
      </c>
    </row>
    <row r="159" spans="1:11" ht="33" customHeight="1" outlineLevel="1">
      <c r="B159" s="15"/>
      <c r="C159" s="86" t="s">
        <v>168</v>
      </c>
      <c r="D159" s="111">
        <f>4*0.75</f>
        <v>3</v>
      </c>
      <c r="E159" s="111">
        <f>4*0.75</f>
        <v>3</v>
      </c>
      <c r="F159" s="111">
        <v>0</v>
      </c>
      <c r="G159" s="111"/>
      <c r="H159" s="122"/>
      <c r="I159" s="111"/>
      <c r="J159" s="111"/>
      <c r="K159" s="99"/>
    </row>
    <row r="160" spans="1:11" outlineLevel="1">
      <c r="B160" s="174" t="s">
        <v>55</v>
      </c>
      <c r="C160" s="73"/>
      <c r="D160" s="110">
        <f>SUM(D161:D163)</f>
        <v>0</v>
      </c>
      <c r="E160" s="110">
        <f>SUM(E161:E163)</f>
        <v>0</v>
      </c>
      <c r="F160" s="110">
        <f>SUM(F161:F163)</f>
        <v>0</v>
      </c>
      <c r="G160" s="110">
        <f>SUM(G161:G163)</f>
        <v>0</v>
      </c>
      <c r="H160" s="110">
        <v>1</v>
      </c>
      <c r="I160" s="110">
        <v>0</v>
      </c>
      <c r="J160" s="110">
        <v>0</v>
      </c>
      <c r="K160" s="175"/>
    </row>
    <row r="161" spans="2:11" outlineLevel="1">
      <c r="B161" s="2"/>
      <c r="C161" s="173" t="s">
        <v>56</v>
      </c>
      <c r="D161" s="111"/>
      <c r="E161" s="111"/>
      <c r="F161" s="111"/>
      <c r="G161" s="111"/>
      <c r="H161" s="111"/>
      <c r="I161" s="111"/>
      <c r="J161" s="111"/>
      <c r="K161" s="97"/>
    </row>
    <row r="162" spans="2:11" outlineLevel="1">
      <c r="B162" s="2"/>
      <c r="C162" s="173" t="s">
        <v>57</v>
      </c>
      <c r="D162" s="111"/>
      <c r="E162" s="111"/>
      <c r="F162" s="111"/>
      <c r="G162" s="111"/>
      <c r="H162" s="111"/>
      <c r="I162" s="111"/>
      <c r="J162" s="111"/>
      <c r="K162" s="97"/>
    </row>
    <row r="163" spans="2:11" outlineLevel="1">
      <c r="B163" s="80"/>
      <c r="C163" s="176" t="s">
        <v>58</v>
      </c>
      <c r="D163" s="111"/>
      <c r="E163" s="111"/>
      <c r="F163" s="111"/>
      <c r="G163" s="111"/>
      <c r="H163" s="111"/>
      <c r="I163" s="111"/>
      <c r="J163" s="111"/>
      <c r="K163" s="97"/>
    </row>
    <row r="164" spans="2:11" outlineLevel="1"/>
    <row r="165" spans="2:11" outlineLevel="1"/>
    <row r="166" spans="2:11" outlineLevel="1"/>
    <row r="167" spans="2:11" outlineLevel="1"/>
    <row r="168" spans="2:11" outlineLevel="1"/>
    <row r="169" spans="2:11" outlineLevel="1"/>
    <row r="170" spans="2:11" outlineLevel="1"/>
  </sheetData>
  <phoneticPr fontId="7" type="noConversion"/>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B8D5F-D0A4-4BB6-AC16-4CD455CFF58E}">
  <sheetPr>
    <tabColor theme="6"/>
  </sheetPr>
  <dimension ref="A1:AG109"/>
  <sheetViews>
    <sheetView zoomScaleNormal="100" workbookViewId="0">
      <pane xSplit="1" ySplit="4" topLeftCell="D25" activePane="bottomRight" state="frozen"/>
      <selection pane="bottomRight" activeCell="D35" sqref="D35"/>
      <selection pane="bottomLeft"/>
      <selection pane="topRight"/>
    </sheetView>
  </sheetViews>
  <sheetFormatPr defaultColWidth="9.140625" defaultRowHeight="15" outlineLevelRow="1" outlineLevelCol="1"/>
  <cols>
    <col min="1" max="1" width="51.5703125" style="1" customWidth="1"/>
    <col min="2" max="2" width="59.42578125" style="1" hidden="1" customWidth="1" outlineLevel="1"/>
    <col min="3" max="3" width="45.5703125" style="149" hidden="1" customWidth="1" outlineLevel="1"/>
    <col min="4" max="4" width="18.5703125" style="1" customWidth="1" collapsed="1"/>
    <col min="5" max="9" width="18.5703125" style="1" customWidth="1"/>
    <col min="10" max="11" width="9.140625" customWidth="1" outlineLevel="1"/>
    <col min="12" max="33" width="8.7109375" customWidth="1" outlineLevel="1"/>
    <col min="34" max="34" width="9.140625" customWidth="1"/>
  </cols>
  <sheetData>
    <row r="1" spans="1:33" ht="30.75" customHeight="1">
      <c r="A1" s="23" t="s">
        <v>169</v>
      </c>
      <c r="B1" s="23"/>
      <c r="C1" s="131"/>
      <c r="D1" s="24"/>
      <c r="E1" s="24"/>
      <c r="F1" s="24"/>
      <c r="G1" s="24"/>
      <c r="H1" s="24"/>
      <c r="I1" s="24"/>
    </row>
    <row r="2" spans="1:33" ht="95.25" customHeight="1">
      <c r="A2" s="247" t="s">
        <v>170</v>
      </c>
      <c r="B2" s="150"/>
      <c r="C2" s="132"/>
      <c r="D2" s="270" t="s">
        <v>171</v>
      </c>
      <c r="E2" s="271"/>
      <c r="F2" s="271"/>
      <c r="G2" s="271"/>
      <c r="H2" s="271"/>
      <c r="I2" s="271"/>
      <c r="J2" t="s">
        <v>172</v>
      </c>
      <c r="M2" t="s">
        <v>173</v>
      </c>
    </row>
    <row r="3" spans="1:33">
      <c r="A3" s="25" t="s">
        <v>174</v>
      </c>
      <c r="B3" s="151" t="s">
        <v>175</v>
      </c>
      <c r="C3" s="133" t="s">
        <v>176</v>
      </c>
      <c r="D3" s="269" t="s">
        <v>177</v>
      </c>
      <c r="E3" s="269"/>
      <c r="F3" s="269" t="s">
        <v>178</v>
      </c>
      <c r="G3" s="269"/>
      <c r="H3" s="269" t="s">
        <v>179</v>
      </c>
      <c r="I3" s="269"/>
      <c r="J3" s="55" t="s">
        <v>180</v>
      </c>
      <c r="K3" s="55" t="s">
        <v>181</v>
      </c>
      <c r="L3" s="55" t="s">
        <v>182</v>
      </c>
      <c r="M3" s="269" t="s">
        <v>177</v>
      </c>
      <c r="N3" s="269"/>
      <c r="T3" s="269" t="s">
        <v>178</v>
      </c>
      <c r="U3" s="269"/>
      <c r="AA3" s="269" t="s">
        <v>179</v>
      </c>
      <c r="AB3" s="269"/>
    </row>
    <row r="4" spans="1:33" ht="15.75" thickTop="1">
      <c r="A4" s="26" t="s">
        <v>183</v>
      </c>
      <c r="B4" s="26"/>
      <c r="C4" s="134"/>
      <c r="D4" s="24" t="s">
        <v>184</v>
      </c>
      <c r="E4" s="24" t="s">
        <v>185</v>
      </c>
      <c r="F4" s="24" t="s">
        <v>184</v>
      </c>
      <c r="G4" s="24" t="s">
        <v>185</v>
      </c>
      <c r="H4" s="24" t="s">
        <v>184</v>
      </c>
      <c r="I4" s="24" t="s">
        <v>185</v>
      </c>
      <c r="M4" s="24" t="str">
        <f>M4_PR_Lijsten!C6</f>
        <v>Expert</v>
      </c>
      <c r="N4" s="24" t="str">
        <f>M4_PR_Lijsten!D6</f>
        <v>Deskundige</v>
      </c>
      <c r="O4" s="24" t="str">
        <f>M4_PR_Lijsten!E6</f>
        <v>Andere dienst</v>
      </c>
      <c r="P4" s="24" t="str">
        <f>M4_PR_Lijsten!F6</f>
        <v>Extern</v>
      </c>
      <c r="Q4" s="24" t="str">
        <f>M4_PR_Lijsten!G6</f>
        <v>reductiefactor</v>
      </c>
      <c r="R4" s="24" t="str">
        <f>M4_PR_Lijsten!H6</f>
        <v>Interne kosten - niet personeel</v>
      </c>
      <c r="S4" s="24" t="str">
        <f>M4_PR_Lijsten!I6</f>
        <v>Investeringen</v>
      </c>
      <c r="T4" s="61" t="str">
        <f>M4</f>
        <v>Expert</v>
      </c>
      <c r="U4" s="61" t="str">
        <f t="shared" ref="U4:Y5" si="0">N4</f>
        <v>Deskundige</v>
      </c>
      <c r="V4" s="61" t="str">
        <f t="shared" si="0"/>
        <v>Andere dienst</v>
      </c>
      <c r="W4" s="61" t="str">
        <f t="shared" si="0"/>
        <v>Extern</v>
      </c>
      <c r="X4" s="61" t="str">
        <f t="shared" si="0"/>
        <v>reductiefactor</v>
      </c>
      <c r="Y4" s="61" t="str">
        <f t="shared" si="0"/>
        <v>Interne kosten - niet personeel</v>
      </c>
      <c r="Z4" s="61" t="str">
        <f>S4</f>
        <v>Investeringen</v>
      </c>
      <c r="AA4" s="61" t="str">
        <f>T4</f>
        <v>Expert</v>
      </c>
      <c r="AB4" s="61" t="str">
        <f t="shared" ref="AB4:AG4" si="1">U4</f>
        <v>Deskundige</v>
      </c>
      <c r="AC4" s="61" t="str">
        <f t="shared" si="1"/>
        <v>Andere dienst</v>
      </c>
      <c r="AD4" s="61" t="str">
        <f t="shared" si="1"/>
        <v>Extern</v>
      </c>
      <c r="AE4" s="61" t="str">
        <f t="shared" si="1"/>
        <v>reductiefactor</v>
      </c>
      <c r="AF4" s="61" t="str">
        <f t="shared" si="1"/>
        <v>Interne kosten - niet personeel</v>
      </c>
      <c r="AG4" s="61" t="str">
        <f t="shared" si="1"/>
        <v>Investeringen</v>
      </c>
    </row>
    <row r="5" spans="1:33" ht="15.75" thickBot="1">
      <c r="A5" s="72" t="s">
        <v>3</v>
      </c>
      <c r="B5" s="177"/>
      <c r="C5" s="178"/>
      <c r="D5" s="72"/>
      <c r="E5" s="72"/>
      <c r="F5" s="72"/>
      <c r="G5" s="72"/>
      <c r="H5" s="72"/>
      <c r="I5" s="72"/>
      <c r="J5">
        <f>SUM(M6:M13)/$M$5+SUM(N6:N13)/$N$5+SUM(O6:O13)/$O$5</f>
        <v>6</v>
      </c>
      <c r="K5">
        <f>SUM(T6:T13)/$M$5+SUM(U6:U13)/$N$5+SUM(V6:V13)/$O$5</f>
        <v>0</v>
      </c>
      <c r="L5">
        <f>SUM(AA6:AA13)/$M$5+SUM(AB6:AB13)/$N$5+SUM(AC6:AC13)/$O$5</f>
        <v>0</v>
      </c>
      <c r="M5">
        <f>Basisgetallen!D6</f>
        <v>437.5</v>
      </c>
      <c r="N5">
        <f>Basisgetallen!E6</f>
        <v>375</v>
      </c>
      <c r="O5">
        <f>Basisgetallen!F6</f>
        <v>406.25</v>
      </c>
      <c r="T5">
        <f>M5</f>
        <v>437.5</v>
      </c>
      <c r="U5">
        <f t="shared" si="0"/>
        <v>375</v>
      </c>
      <c r="V5">
        <f t="shared" si="0"/>
        <v>406.25</v>
      </c>
      <c r="AA5">
        <f>M5</f>
        <v>437.5</v>
      </c>
      <c r="AB5">
        <f t="shared" ref="AB5:AC5" si="2">N5</f>
        <v>375</v>
      </c>
      <c r="AC5">
        <f t="shared" si="2"/>
        <v>406.25</v>
      </c>
    </row>
    <row r="6" spans="1:33" ht="39.75" outlineLevel="1" thickTop="1" thickBot="1">
      <c r="A6" s="179" t="str" cm="1">
        <f t="array" ref="A6:A13">M4_PR_Lijsten!B8:B15</f>
        <v>Vertaling naar strategische beleidskaders (wonen, BP ruimte, enz.)
[per beleidskader]</v>
      </c>
      <c r="B6" s="180" t="str">
        <f>_xlfn.IFNA(VLOOKUP(A6,M4_PR_Lijsten!$B$8:$J$177,9,FALSE),"geen opmerking")</f>
        <v>Het opvolgen van de opmaak van één beleidskader door een andere dienst vanuit het thema warmte</v>
      </c>
      <c r="C6" s="181" t="s">
        <v>186</v>
      </c>
      <c r="D6" s="182">
        <v>1</v>
      </c>
      <c r="E6" s="183"/>
      <c r="F6" s="182"/>
      <c r="G6" s="183"/>
      <c r="H6" s="182"/>
      <c r="I6" s="183"/>
      <c r="M6">
        <f>_xlfn.IFNA(D6*VLOOKUP(A6,M4_PR_Lijsten!$B$8:$I$177,2,FALSE)*IF(E6=1,Q6,1),0)</f>
        <v>2625</v>
      </c>
      <c r="N6">
        <f>_xlfn.IFNA(D6*VLOOKUP(A6,M4_PR_Lijsten!$B$8:$I$177,3,FALSE)*IF(E6=1,Q6,1),0)</f>
        <v>0</v>
      </c>
      <c r="O6">
        <f>_xlfn.IFNA(D6*VLOOKUP(A6,M4_PR_Lijsten!$B$8:$I$177,4,FALSE)*IF(E6=1,Q6,1),0)</f>
        <v>0</v>
      </c>
      <c r="P6">
        <f>_xlfn.IFNA(D6*VLOOKUP(A6,M4_PR_Lijsten!$B$8:$I$177,5,FALSE)*IF(E6=1,1,0),0)</f>
        <v>0</v>
      </c>
      <c r="Q6">
        <f>_xlfn.IFNA(VLOOKUP(A6,M4_PR_Lijsten!$B$8:$I$177,6,FALSE),0)</f>
        <v>1</v>
      </c>
      <c r="R6">
        <f>_xlfn.IFNA(D6*VLOOKUP(A6,M4_PR_Lijsten!$B$8:$I$177,7,FALSE),0)</f>
        <v>0</v>
      </c>
      <c r="S6">
        <f>_xlfn.IFNA(D6*VLOOKUP(A6,M4_PR_Lijsten!$B$8:$I$177,8,FALSE),0)</f>
        <v>0</v>
      </c>
      <c r="T6">
        <f>_xlfn.IFNA($F6*VLOOKUP($A6,M4_PR_Lijsten!$B$8:$I$177,2,FALSE)*IF($G6=1,$X6,1),0)</f>
        <v>0</v>
      </c>
      <c r="U6">
        <f>_xlfn.IFNA($F6*VLOOKUP($A6,M4_PR_Lijsten!$B$8:$I$177,3,FALSE)*IF($G6=1,$X6,1),0)</f>
        <v>0</v>
      </c>
      <c r="V6">
        <f>_xlfn.IFNA($F6*VLOOKUP($A6,M4_PR_Lijsten!$B$8:$I$177,4,FALSE)*IF($E6=1,$Q6,1),0)</f>
        <v>0</v>
      </c>
      <c r="W6">
        <f>_xlfn.IFNA($F6*VLOOKUP($A6,M4_PR_Lijsten!$B$8:$I$177,5,FALSE)*IF(G6=1,1,0),0)</f>
        <v>0</v>
      </c>
      <c r="X6">
        <f>_xlfn.IFNA(VLOOKUP($A6,M4_PR_Lijsten!$B$8:$I$177,6,FALSE),0)</f>
        <v>1</v>
      </c>
      <c r="Y6">
        <f>_xlfn.IFNA($F6*VLOOKUP($A6,M4_PR_Lijsten!$B$8:$I$177,7,FALSE),0)</f>
        <v>0</v>
      </c>
      <c r="Z6">
        <f>_xlfn.IFNA($F6*VLOOKUP($A6,M4_PR_Lijsten!$B$8:$I$177,8,FALSE),0)</f>
        <v>0</v>
      </c>
      <c r="AA6">
        <f>_xlfn.IFNA($H6*VLOOKUP($A6,M4_PR_Lijsten!$B$8:$I$177,2,FALSE)*IF($I6=1,$AE6,1),0)</f>
        <v>0</v>
      </c>
      <c r="AB6">
        <f>_xlfn.IFNA($H6*VLOOKUP($A6,M4_PR_Lijsten!$B$8:$I$177,3,FALSE)*IF($I6=1,$AE6,1),0)</f>
        <v>0</v>
      </c>
      <c r="AC6">
        <f>_xlfn.IFNA($H6*VLOOKUP($A6,M4_PR_Lijsten!$B$8:$I$177,4,FALSE)*IF($I6=1,$AE6,1),0)</f>
        <v>0</v>
      </c>
      <c r="AD6">
        <f>_xlfn.IFNA($H6*VLOOKUP($A6,M4_PR_Lijsten!$B$8:$I$177,5,FALSE)*IF(I6=1,1,0),0)</f>
        <v>0</v>
      </c>
      <c r="AE6">
        <f>_xlfn.IFNA(VLOOKUP($A6,M4_PR_Lijsten!$B$8:$I$177,6,FALSE),0)</f>
        <v>1</v>
      </c>
      <c r="AF6">
        <f>_xlfn.IFNA($H6*VLOOKUP($A6,M4_PR_Lijsten!$B$8:$I$177,7,FALSE),0)</f>
        <v>0</v>
      </c>
      <c r="AG6">
        <f>_xlfn.IFNA($H6*VLOOKUP($A6,M4_PR_Lijsten!$B$8:$I$177,8,FALSE),0)</f>
        <v>0</v>
      </c>
    </row>
    <row r="7" spans="1:33" ht="15.75" outlineLevel="1" thickTop="1">
      <c r="A7" s="184" t="str">
        <v>reserve</v>
      </c>
      <c r="B7" s="249">
        <f>_xlfn.IFNA(VLOOKUP(A7,M4_PR_Lijsten!$B$8:$J$177,9,FALSE),"geen opmerking")</f>
        <v>0</v>
      </c>
      <c r="C7" s="185" t="s">
        <v>187</v>
      </c>
      <c r="D7" s="186">
        <v>0</v>
      </c>
      <c r="E7" s="183"/>
      <c r="F7" s="186"/>
      <c r="G7" s="183"/>
      <c r="H7" s="186"/>
      <c r="I7" s="183"/>
      <c r="M7">
        <f>_xlfn.IFNA(D7*VLOOKUP(A7,M4_PR_Lijsten!$B$8:$I$177,2,FALSE)*IF(E7=1,Q7,1),0)</f>
        <v>0</v>
      </c>
      <c r="N7">
        <f>_xlfn.IFNA(D7*VLOOKUP(A7,M4_PR_Lijsten!$B$8:$I$177,3,FALSE)*IF(E7=1,Q7,1),0)</f>
        <v>0</v>
      </c>
      <c r="O7">
        <f>_xlfn.IFNA(D7*VLOOKUP(A7,M4_PR_Lijsten!$B$8:$I$177,4,FALSE)*IF(E7=1,Q7,1),0)</f>
        <v>0</v>
      </c>
      <c r="P7">
        <f>_xlfn.IFNA(D7*VLOOKUP(A7,M4_PR_Lijsten!$B$8:$I$177,5,FALSE)*IF(E7=1,1,0),0)</f>
        <v>0</v>
      </c>
      <c r="Q7">
        <f>_xlfn.IFNA(VLOOKUP(A7,M4_PR_Lijsten!$B$8:$I$177,6,FALSE),0)</f>
        <v>1</v>
      </c>
      <c r="R7">
        <f>_xlfn.IFNA(D7*VLOOKUP(A7,M4_PR_Lijsten!$B$8:$I$177,7,FALSE),0)</f>
        <v>0</v>
      </c>
      <c r="S7">
        <f>_xlfn.IFNA(D7*VLOOKUP(A7,M4_PR_Lijsten!$B$8:$I$177,8,FALSE),0)</f>
        <v>0</v>
      </c>
      <c r="T7">
        <f>_xlfn.IFNA($F7*VLOOKUP($A7,M4_PR_Lijsten!$B$8:$I$177,2,FALSE)*IF($G7=1,$X7,1),0)</f>
        <v>0</v>
      </c>
      <c r="U7">
        <f>_xlfn.IFNA($F7*VLOOKUP($A7,M4_PR_Lijsten!$B$8:$I$177,3,FALSE)*IF($G7=1,$X7,1),0)</f>
        <v>0</v>
      </c>
      <c r="V7">
        <f>_xlfn.IFNA($F7*VLOOKUP($A7,M4_PR_Lijsten!$B$8:$I$177,4,FALSE)*IF($E7=1,$Q7,1),0)</f>
        <v>0</v>
      </c>
      <c r="W7">
        <f>_xlfn.IFNA($F7*VLOOKUP($A7,M4_PR_Lijsten!$B$8:$I$177,5,FALSE)*IF(G7=1,1,0),0)</f>
        <v>0</v>
      </c>
      <c r="X7">
        <f>_xlfn.IFNA(VLOOKUP($A7,M4_PR_Lijsten!$B$8:$I$177,6,FALSE),0)</f>
        <v>1</v>
      </c>
      <c r="Y7">
        <f>_xlfn.IFNA($F7*VLOOKUP($A7,M4_PR_Lijsten!$B$8:$I$177,7,FALSE),0)</f>
        <v>0</v>
      </c>
      <c r="Z7">
        <f>_xlfn.IFNA($F7*VLOOKUP($A7,M4_PR_Lijsten!$B$8:$I$177,8,FALSE),0)</f>
        <v>0</v>
      </c>
      <c r="AA7">
        <f>_xlfn.IFNA($H7*VLOOKUP($A7,M4_PR_Lijsten!$B$8:$I$177,2,FALSE)*IF($I7=1,$AE7,1),0)</f>
        <v>0</v>
      </c>
      <c r="AB7">
        <f>_xlfn.IFNA($H7*VLOOKUP($A7,M4_PR_Lijsten!$B$8:$I$177,3,FALSE)*IF($I7=1,$AE7,1),0)</f>
        <v>0</v>
      </c>
      <c r="AC7">
        <f>_xlfn.IFNA($H7*VLOOKUP($A7,M4_PR_Lijsten!$B$8:$I$177,4,FALSE)*IF($I7=1,$AE7,1),0)</f>
        <v>0</v>
      </c>
      <c r="AD7">
        <f>_xlfn.IFNA($H7*VLOOKUP($A7,M4_PR_Lijsten!$B$8:$I$177,5,FALSE)*IF(I7=1,1,0),0)</f>
        <v>0</v>
      </c>
      <c r="AE7">
        <f>_xlfn.IFNA(VLOOKUP($A7,M4_PR_Lijsten!$B$8:$I$177,6,FALSE),0)</f>
        <v>1</v>
      </c>
      <c r="AF7">
        <f>_xlfn.IFNA($H7*VLOOKUP($A7,M4_PR_Lijsten!$B$8:$I$177,7,FALSE),0)</f>
        <v>0</v>
      </c>
      <c r="AG7">
        <f>_xlfn.IFNA($H7*VLOOKUP($A7,M4_PR_Lijsten!$B$8:$I$177,8,FALSE),0)</f>
        <v>0</v>
      </c>
    </row>
    <row r="8" spans="1:33" outlineLevel="1">
      <c r="A8" s="184">
        <v>0</v>
      </c>
      <c r="B8" s="249" t="str">
        <f>_xlfn.IFNA(VLOOKUP(A8,M4_PR_Lijsten!$B$8:$J$177,9,FALSE),"geen opmerking")</f>
        <v>geen opmerking</v>
      </c>
      <c r="C8" s="185"/>
      <c r="D8" s="186">
        <v>0</v>
      </c>
      <c r="E8" s="187"/>
      <c r="F8" s="186"/>
      <c r="G8" s="187"/>
      <c r="H8" s="186"/>
      <c r="I8" s="187"/>
      <c r="M8">
        <f>_xlfn.IFNA(D8*VLOOKUP(A8,M4_PR_Lijsten!$B$8:$I$177,2,FALSE)*IF(E8=1,Q8,1),0)</f>
        <v>0</v>
      </c>
      <c r="N8">
        <f>_xlfn.IFNA(D8*VLOOKUP(A8,M4_PR_Lijsten!$B$8:$I$177,3,FALSE)*IF(E8=1,Q8,1),0)</f>
        <v>0</v>
      </c>
      <c r="O8">
        <f>_xlfn.IFNA(D8*VLOOKUP(A8,M4_PR_Lijsten!$B$8:$I$177,4,FALSE)*IF(E8=1,Q8,1),0)</f>
        <v>0</v>
      </c>
      <c r="P8">
        <f>_xlfn.IFNA(D8*VLOOKUP(A8,M4_PR_Lijsten!$B$8:$I$177,5,FALSE)*IF(E8=1,1,0),0)</f>
        <v>0</v>
      </c>
      <c r="Q8">
        <f>_xlfn.IFNA(VLOOKUP(A8,M4_PR_Lijsten!$B$8:$I$177,6,FALSE),0)</f>
        <v>0</v>
      </c>
      <c r="R8">
        <f>_xlfn.IFNA(D8*VLOOKUP(A8,M4_PR_Lijsten!$B$8:$I$177,7,FALSE),0)</f>
        <v>0</v>
      </c>
      <c r="S8">
        <f>_xlfn.IFNA(D8*VLOOKUP(A8,M4_PR_Lijsten!$B$8:$I$177,8,FALSE),0)</f>
        <v>0</v>
      </c>
      <c r="T8">
        <f>_xlfn.IFNA($F8*VLOOKUP($A8,M4_PR_Lijsten!$B$8:$I$177,2,FALSE)*IF($G8=1,$X8,1),0)</f>
        <v>0</v>
      </c>
      <c r="U8">
        <f>_xlfn.IFNA($F8*VLOOKUP($A8,M4_PR_Lijsten!$B$8:$I$177,3,FALSE)*IF($G8=1,$X8,1),0)</f>
        <v>0</v>
      </c>
      <c r="V8">
        <f>_xlfn.IFNA($F8*VLOOKUP($A8,M4_PR_Lijsten!$B$8:$I$177,4,FALSE)*IF($E8=1,$Q8,1),0)</f>
        <v>0</v>
      </c>
      <c r="W8">
        <f>_xlfn.IFNA($F8*VLOOKUP($A8,M4_PR_Lijsten!$B$8:$I$177,5,FALSE)*IF(G8=1,1,0),0)</f>
        <v>0</v>
      </c>
      <c r="X8">
        <f>_xlfn.IFNA(VLOOKUP($A8,M4_PR_Lijsten!$B$8:$I$177,6,FALSE),0)</f>
        <v>0</v>
      </c>
      <c r="Y8">
        <f>_xlfn.IFNA($F8*VLOOKUP($A8,M4_PR_Lijsten!$B$8:$I$177,7,FALSE),0)</f>
        <v>0</v>
      </c>
      <c r="Z8">
        <f>_xlfn.IFNA($F8*VLOOKUP($A8,M4_PR_Lijsten!$B$8:$I$177,8,FALSE),0)</f>
        <v>0</v>
      </c>
      <c r="AA8">
        <f>_xlfn.IFNA($H8*VLOOKUP($A8,M4_PR_Lijsten!$B$8:$I$177,2,FALSE)*IF($I8=1,$AE8,1),0)</f>
        <v>0</v>
      </c>
      <c r="AB8">
        <f>_xlfn.IFNA($H8*VLOOKUP($A8,M4_PR_Lijsten!$B$8:$I$177,3,FALSE)*IF($I8=1,$AE8,1),0)</f>
        <v>0</v>
      </c>
      <c r="AC8">
        <f>_xlfn.IFNA($H8*VLOOKUP($A8,M4_PR_Lijsten!$B$8:$I$177,4,FALSE)*IF($I8=1,$AE8,1),0)</f>
        <v>0</v>
      </c>
      <c r="AD8">
        <f>_xlfn.IFNA($H8*VLOOKUP($A8,M4_PR_Lijsten!$B$8:$I$177,5,FALSE)*IF(I8=1,1,0),0)</f>
        <v>0</v>
      </c>
      <c r="AE8">
        <f>_xlfn.IFNA(VLOOKUP($A8,M4_PR_Lijsten!$B$8:$I$177,6,FALSE),0)</f>
        <v>0</v>
      </c>
      <c r="AF8">
        <f>_xlfn.IFNA($H8*VLOOKUP($A8,M4_PR_Lijsten!$B$8:$I$177,7,FALSE),0)</f>
        <v>0</v>
      </c>
      <c r="AG8">
        <f>_xlfn.IFNA($H8*VLOOKUP($A8,M4_PR_Lijsten!$B$8:$I$177,8,FALSE),0)</f>
        <v>0</v>
      </c>
    </row>
    <row r="9" spans="1:33" outlineLevel="1">
      <c r="A9" s="184">
        <v>0</v>
      </c>
      <c r="B9" s="249" t="str">
        <f>_xlfn.IFNA(VLOOKUP(A9,M4_PR_Lijsten!$B$8:$J$177,9,FALSE),"geen opmerking")</f>
        <v>geen opmerking</v>
      </c>
      <c r="C9" s="185"/>
      <c r="D9" s="186"/>
      <c r="E9" s="187"/>
      <c r="F9" s="186"/>
      <c r="G9" s="187"/>
      <c r="H9" s="186"/>
      <c r="I9" s="187"/>
      <c r="M9">
        <f>_xlfn.IFNA(D9*VLOOKUP(A9,M4_PR_Lijsten!$B$8:$I$177,2,FALSE)*IF(E9=1,Q9,1),0)</f>
        <v>0</v>
      </c>
      <c r="N9">
        <f>_xlfn.IFNA(D9*VLOOKUP(A9,M4_PR_Lijsten!$B$8:$I$177,3,FALSE)*IF(E9=1,Q9,1),0)</f>
        <v>0</v>
      </c>
      <c r="O9">
        <f>_xlfn.IFNA(D9*VLOOKUP(A9,M4_PR_Lijsten!$B$8:$I$177,4,FALSE)*IF(E9=1,Q9,1),0)</f>
        <v>0</v>
      </c>
      <c r="P9">
        <f>_xlfn.IFNA(D9*VLOOKUP(A9,M4_PR_Lijsten!$B$8:$I$177,5,FALSE)*IF(E9=1,1,0),0)</f>
        <v>0</v>
      </c>
      <c r="Q9">
        <f>_xlfn.IFNA(VLOOKUP(A9,M4_PR_Lijsten!$B$8:$I$177,6,FALSE),0)</f>
        <v>0</v>
      </c>
      <c r="R9">
        <f>_xlfn.IFNA(D9*VLOOKUP(A9,M4_PR_Lijsten!$B$8:$I$177,7,FALSE),0)</f>
        <v>0</v>
      </c>
      <c r="S9">
        <f>_xlfn.IFNA(D9*VLOOKUP(A9,M4_PR_Lijsten!$B$8:$I$177,8,FALSE),0)</f>
        <v>0</v>
      </c>
      <c r="T9">
        <f>_xlfn.IFNA($F9*VLOOKUP($A9,M4_PR_Lijsten!$B$8:$I$177,2,FALSE)*IF($G9=1,$X9,1),0)</f>
        <v>0</v>
      </c>
      <c r="U9">
        <f>_xlfn.IFNA($F9*VLOOKUP($A9,M4_PR_Lijsten!$B$8:$I$177,3,FALSE)*IF($G9=1,$X9,1),0)</f>
        <v>0</v>
      </c>
      <c r="V9">
        <f>_xlfn.IFNA($F9*VLOOKUP($A9,M4_PR_Lijsten!$B$8:$I$177,4,FALSE)*IF($E9=1,$Q9,1),0)</f>
        <v>0</v>
      </c>
      <c r="W9">
        <f>_xlfn.IFNA($F9*VLOOKUP($A9,M4_PR_Lijsten!$B$8:$I$177,5,FALSE)*IF(G9=1,1,0),0)</f>
        <v>0</v>
      </c>
      <c r="X9">
        <f>_xlfn.IFNA(VLOOKUP($A9,M4_PR_Lijsten!$B$8:$I$177,6,FALSE),0)</f>
        <v>0</v>
      </c>
      <c r="Y9">
        <f>_xlfn.IFNA($F9*VLOOKUP($A9,M4_PR_Lijsten!$B$8:$I$177,7,FALSE),0)</f>
        <v>0</v>
      </c>
      <c r="Z9">
        <f>_xlfn.IFNA($F9*VLOOKUP($A9,M4_PR_Lijsten!$B$8:$I$177,8,FALSE),0)</f>
        <v>0</v>
      </c>
      <c r="AA9">
        <f>_xlfn.IFNA($H9*VLOOKUP($A9,M4_PR_Lijsten!$B$8:$I$177,2,FALSE)*IF($I9=1,$AE9,1),0)</f>
        <v>0</v>
      </c>
      <c r="AB9">
        <f>_xlfn.IFNA($H9*VLOOKUP($A9,M4_PR_Lijsten!$B$8:$I$177,3,FALSE)*IF($I9=1,$AE9,1),0)</f>
        <v>0</v>
      </c>
      <c r="AC9">
        <f>_xlfn.IFNA($H9*VLOOKUP($A9,M4_PR_Lijsten!$B$8:$I$177,4,FALSE)*IF($I9=1,$AE9,1),0)</f>
        <v>0</v>
      </c>
      <c r="AD9">
        <f>_xlfn.IFNA($H9*VLOOKUP($A9,M4_PR_Lijsten!$B$8:$I$177,5,FALSE)*IF(I9=1,1,0),0)</f>
        <v>0</v>
      </c>
      <c r="AE9">
        <f>_xlfn.IFNA(VLOOKUP($A9,M4_PR_Lijsten!$B$8:$I$177,6,FALSE),0)</f>
        <v>0</v>
      </c>
      <c r="AF9">
        <f>_xlfn.IFNA($H9*VLOOKUP($A9,M4_PR_Lijsten!$B$8:$I$177,7,FALSE),0)</f>
        <v>0</v>
      </c>
      <c r="AG9">
        <f>_xlfn.IFNA($H9*VLOOKUP($A9,M4_PR_Lijsten!$B$8:$I$177,8,FALSE),0)</f>
        <v>0</v>
      </c>
    </row>
    <row r="10" spans="1:33" outlineLevel="1">
      <c r="A10" s="184">
        <v>0</v>
      </c>
      <c r="B10" s="249" t="str">
        <f>_xlfn.IFNA(VLOOKUP(A10,M4_PR_Lijsten!$B$8:$J$177,9,FALSE),"geen opmerking")</f>
        <v>geen opmerking</v>
      </c>
      <c r="C10" s="185"/>
      <c r="D10" s="186"/>
      <c r="E10" s="187"/>
      <c r="F10" s="186"/>
      <c r="G10" s="187"/>
      <c r="H10" s="186"/>
      <c r="I10" s="187"/>
      <c r="M10">
        <f>_xlfn.IFNA(D10*VLOOKUP(A10,M4_PR_Lijsten!$B$8:$I$177,2,FALSE)*IF(E10=1,Q10,1),0)</f>
        <v>0</v>
      </c>
      <c r="N10">
        <f>_xlfn.IFNA(D10*VLOOKUP(A10,M4_PR_Lijsten!$B$8:$I$177,3,FALSE)*IF(E10=1,Q10,1),0)</f>
        <v>0</v>
      </c>
      <c r="O10">
        <f>_xlfn.IFNA(D10*VLOOKUP(A10,M4_PR_Lijsten!$B$8:$I$177,4,FALSE)*IF(E10=1,Q10,1),0)</f>
        <v>0</v>
      </c>
      <c r="P10">
        <f>_xlfn.IFNA(D10*VLOOKUP(A10,M4_PR_Lijsten!$B$8:$I$177,5,FALSE)*IF(E10=1,1,0),0)</f>
        <v>0</v>
      </c>
      <c r="Q10">
        <f>_xlfn.IFNA(VLOOKUP(A10,M4_PR_Lijsten!$B$8:$I$177,6,FALSE),0)</f>
        <v>0</v>
      </c>
      <c r="R10">
        <f>_xlfn.IFNA(D10*VLOOKUP(A10,M4_PR_Lijsten!$B$8:$I$177,7,FALSE),0)</f>
        <v>0</v>
      </c>
      <c r="S10">
        <f>_xlfn.IFNA(D10*VLOOKUP(A10,M4_PR_Lijsten!$B$8:$I$177,8,FALSE),0)</f>
        <v>0</v>
      </c>
      <c r="T10">
        <f>_xlfn.IFNA($F10*VLOOKUP($A10,M4_PR_Lijsten!$B$8:$I$177,2,FALSE)*IF($G10=1,$X10,1),0)</f>
        <v>0</v>
      </c>
      <c r="U10">
        <f>_xlfn.IFNA($F10*VLOOKUP($A10,M4_PR_Lijsten!$B$8:$I$177,3,FALSE)*IF($G10=1,$X10,1),0)</f>
        <v>0</v>
      </c>
      <c r="V10">
        <f>_xlfn.IFNA($F10*VLOOKUP($A10,M4_PR_Lijsten!$B$8:$I$177,4,FALSE)*IF($E10=1,$Q10,1),0)</f>
        <v>0</v>
      </c>
      <c r="W10">
        <f>_xlfn.IFNA($F10*VLOOKUP($A10,M4_PR_Lijsten!$B$8:$I$177,5,FALSE)*IF(G10=1,1,0),0)</f>
        <v>0</v>
      </c>
      <c r="X10">
        <f>_xlfn.IFNA(VLOOKUP($A10,M4_PR_Lijsten!$B$8:$I$177,6,FALSE),0)</f>
        <v>0</v>
      </c>
      <c r="Y10">
        <f>_xlfn.IFNA($F10*VLOOKUP($A10,M4_PR_Lijsten!$B$8:$I$177,7,FALSE),0)</f>
        <v>0</v>
      </c>
      <c r="Z10">
        <f>_xlfn.IFNA($F10*VLOOKUP($A10,M4_PR_Lijsten!$B$8:$I$177,8,FALSE),0)</f>
        <v>0</v>
      </c>
      <c r="AA10">
        <f>_xlfn.IFNA($H10*VLOOKUP($A10,M4_PR_Lijsten!$B$8:$I$177,2,FALSE)*IF($I10=1,$AE10,1),0)</f>
        <v>0</v>
      </c>
      <c r="AB10">
        <f>_xlfn.IFNA($H10*VLOOKUP($A10,M4_PR_Lijsten!$B$8:$I$177,3,FALSE)*IF($I10=1,$AE10,1),0)</f>
        <v>0</v>
      </c>
      <c r="AC10">
        <f>_xlfn.IFNA($H10*VLOOKUP($A10,M4_PR_Lijsten!$B$8:$I$177,4,FALSE)*IF($I10=1,$AE10,1),0)</f>
        <v>0</v>
      </c>
      <c r="AD10">
        <f>_xlfn.IFNA($H10*VLOOKUP($A10,M4_PR_Lijsten!$B$8:$I$177,5,FALSE)*IF(I10=1,1,0),0)</f>
        <v>0</v>
      </c>
      <c r="AE10">
        <f>_xlfn.IFNA(VLOOKUP($A10,M4_PR_Lijsten!$B$8:$I$177,6,FALSE),0)</f>
        <v>0</v>
      </c>
      <c r="AF10">
        <f>_xlfn.IFNA($H10*VLOOKUP($A10,M4_PR_Lijsten!$B$8:$I$177,7,FALSE),0)</f>
        <v>0</v>
      </c>
      <c r="AG10">
        <f>_xlfn.IFNA($H10*VLOOKUP($A10,M4_PR_Lijsten!$B$8:$I$177,8,FALSE),0)</f>
        <v>0</v>
      </c>
    </row>
    <row r="11" spans="1:33" outlineLevel="1">
      <c r="A11" s="184">
        <v>0</v>
      </c>
      <c r="B11" s="249" t="str">
        <f>_xlfn.IFNA(VLOOKUP(A11,M4_PR_Lijsten!$B$8:$J$177,9,FALSE),"geen opmerking")</f>
        <v>geen opmerking</v>
      </c>
      <c r="C11" s="185"/>
      <c r="D11" s="186"/>
      <c r="E11" s="187"/>
      <c r="F11" s="186"/>
      <c r="G11" s="187"/>
      <c r="H11" s="186"/>
      <c r="I11" s="187"/>
      <c r="M11">
        <f>_xlfn.IFNA(D11*VLOOKUP(A11,M4_PR_Lijsten!$B$8:$I$177,2,FALSE)*IF(E11=1,Q11,1),0)</f>
        <v>0</v>
      </c>
      <c r="N11">
        <f>_xlfn.IFNA(D11*VLOOKUP(A11,M4_PR_Lijsten!$B$8:$I$177,3,FALSE)*IF(E11=1,Q11,1),0)</f>
        <v>0</v>
      </c>
      <c r="O11">
        <f>_xlfn.IFNA(D11*VLOOKUP(A11,M4_PR_Lijsten!$B$8:$I$177,4,FALSE)*IF(E11=1,Q11,1),0)</f>
        <v>0</v>
      </c>
      <c r="P11">
        <f>_xlfn.IFNA(D11*VLOOKUP(A11,M4_PR_Lijsten!$B$8:$I$177,5,FALSE)*IF(E11=1,1,0),0)</f>
        <v>0</v>
      </c>
      <c r="Q11">
        <f>_xlfn.IFNA(VLOOKUP(A11,M4_PR_Lijsten!$B$8:$I$177,6,FALSE),0)</f>
        <v>0</v>
      </c>
      <c r="R11">
        <f>_xlfn.IFNA(D11*VLOOKUP(A11,M4_PR_Lijsten!$B$8:$I$177,7,FALSE),0)</f>
        <v>0</v>
      </c>
      <c r="S11">
        <f>_xlfn.IFNA(D11*VLOOKUP(A11,M4_PR_Lijsten!$B$8:$I$177,8,FALSE),0)</f>
        <v>0</v>
      </c>
      <c r="T11">
        <f>_xlfn.IFNA($F11*VLOOKUP($A11,M4_PR_Lijsten!$B$8:$I$177,2,FALSE)*IF($G11=1,$X11,1),0)</f>
        <v>0</v>
      </c>
      <c r="U11">
        <f>_xlfn.IFNA($F11*VLOOKUP($A11,M4_PR_Lijsten!$B$8:$I$177,3,FALSE)*IF($G11=1,$X11,1),0)</f>
        <v>0</v>
      </c>
      <c r="V11">
        <f>_xlfn.IFNA($F11*VLOOKUP($A11,M4_PR_Lijsten!$B$8:$I$177,4,FALSE)*IF($E11=1,$Q11,1),0)</f>
        <v>0</v>
      </c>
      <c r="W11">
        <f>_xlfn.IFNA($F11*VLOOKUP($A11,M4_PR_Lijsten!$B$8:$I$177,5,FALSE)*IF(G11=1,1,0),0)</f>
        <v>0</v>
      </c>
      <c r="X11">
        <f>_xlfn.IFNA(VLOOKUP($A11,M4_PR_Lijsten!$B$8:$I$177,6,FALSE),0)</f>
        <v>0</v>
      </c>
      <c r="Y11">
        <f>_xlfn.IFNA($F11*VLOOKUP($A11,M4_PR_Lijsten!$B$8:$I$177,7,FALSE),0)</f>
        <v>0</v>
      </c>
      <c r="Z11">
        <f>_xlfn.IFNA($F11*VLOOKUP($A11,M4_PR_Lijsten!$B$8:$I$177,8,FALSE),0)</f>
        <v>0</v>
      </c>
      <c r="AA11">
        <f>_xlfn.IFNA($H11*VLOOKUP($A11,M4_PR_Lijsten!$B$8:$I$177,2,FALSE)*IF($I11=1,$AE11,1),0)</f>
        <v>0</v>
      </c>
      <c r="AB11">
        <f>_xlfn.IFNA($H11*VLOOKUP($A11,M4_PR_Lijsten!$B$8:$I$177,3,FALSE)*IF($I11=1,$AE11,1),0)</f>
        <v>0</v>
      </c>
      <c r="AC11">
        <f>_xlfn.IFNA($H11*VLOOKUP($A11,M4_PR_Lijsten!$B$8:$I$177,4,FALSE)*IF($I11=1,$AE11,1),0)</f>
        <v>0</v>
      </c>
      <c r="AD11">
        <f>_xlfn.IFNA($H11*VLOOKUP($A11,M4_PR_Lijsten!$B$8:$I$177,5,FALSE)*IF(I11=1,1,0),0)</f>
        <v>0</v>
      </c>
      <c r="AE11">
        <f>_xlfn.IFNA(VLOOKUP($A11,M4_PR_Lijsten!$B$8:$I$177,6,FALSE),0)</f>
        <v>0</v>
      </c>
      <c r="AF11">
        <f>_xlfn.IFNA($H11*VLOOKUP($A11,M4_PR_Lijsten!$B$8:$I$177,7,FALSE),0)</f>
        <v>0</v>
      </c>
      <c r="AG11">
        <f>_xlfn.IFNA($H11*VLOOKUP($A11,M4_PR_Lijsten!$B$8:$I$177,8,FALSE),0)</f>
        <v>0</v>
      </c>
    </row>
    <row r="12" spans="1:33" outlineLevel="1">
      <c r="A12" s="184">
        <v>0</v>
      </c>
      <c r="B12" s="249" t="str">
        <f>_xlfn.IFNA(VLOOKUP(A12,M4_PR_Lijsten!$B$8:$J$177,9,FALSE),"geen opmerking")</f>
        <v>geen opmerking</v>
      </c>
      <c r="C12" s="185"/>
      <c r="D12" s="186"/>
      <c r="E12" s="187"/>
      <c r="F12" s="186"/>
      <c r="G12" s="187"/>
      <c r="H12" s="186"/>
      <c r="I12" s="187"/>
      <c r="M12">
        <f>_xlfn.IFNA(D12*VLOOKUP(A12,M4_PR_Lijsten!$B$8:$I$177,2,FALSE)*IF(E12=1,Q12,1),0)</f>
        <v>0</v>
      </c>
      <c r="N12">
        <f>_xlfn.IFNA(D12*VLOOKUP(A12,M4_PR_Lijsten!$B$8:$I$177,3,FALSE)*IF(E12=1,Q12,1),0)</f>
        <v>0</v>
      </c>
      <c r="O12">
        <f>_xlfn.IFNA(D12*VLOOKUP(A12,M4_PR_Lijsten!$B$8:$I$177,4,FALSE)*IF(E12=1,Q12,1),0)</f>
        <v>0</v>
      </c>
      <c r="P12">
        <f>_xlfn.IFNA(D12*VLOOKUP(A12,M4_PR_Lijsten!$B$8:$I$177,5,FALSE)*IF(E12=1,1,0),0)</f>
        <v>0</v>
      </c>
      <c r="Q12">
        <f>_xlfn.IFNA(VLOOKUP(A12,M4_PR_Lijsten!$B$8:$I$177,6,FALSE),0)</f>
        <v>0</v>
      </c>
      <c r="R12">
        <f>_xlfn.IFNA(D12*VLOOKUP(A12,M4_PR_Lijsten!$B$8:$I$177,7,FALSE),0)</f>
        <v>0</v>
      </c>
      <c r="S12">
        <f>_xlfn.IFNA(D12*VLOOKUP(A12,M4_PR_Lijsten!$B$8:$I$177,8,FALSE),0)</f>
        <v>0</v>
      </c>
      <c r="T12">
        <f>_xlfn.IFNA($F12*VLOOKUP($A12,M4_PR_Lijsten!$B$8:$I$177,2,FALSE)*IF($G12=1,$X12,1),0)</f>
        <v>0</v>
      </c>
      <c r="U12">
        <f>_xlfn.IFNA($F12*VLOOKUP($A12,M4_PR_Lijsten!$B$8:$I$177,3,FALSE)*IF($G12=1,$X12,1),0)</f>
        <v>0</v>
      </c>
      <c r="V12">
        <f>_xlfn.IFNA($F12*VLOOKUP($A12,M4_PR_Lijsten!$B$8:$I$177,4,FALSE)*IF($E12=1,$Q12,1),0)</f>
        <v>0</v>
      </c>
      <c r="W12">
        <f>_xlfn.IFNA($F12*VLOOKUP($A12,M4_PR_Lijsten!$B$8:$I$177,5,FALSE)*IF(G12=1,1,0),0)</f>
        <v>0</v>
      </c>
      <c r="X12">
        <f>_xlfn.IFNA(VLOOKUP($A12,M4_PR_Lijsten!$B$8:$I$177,6,FALSE),0)</f>
        <v>0</v>
      </c>
      <c r="Y12">
        <f>_xlfn.IFNA($F12*VLOOKUP($A12,M4_PR_Lijsten!$B$8:$I$177,7,FALSE),0)</f>
        <v>0</v>
      </c>
      <c r="Z12">
        <f>_xlfn.IFNA($F12*VLOOKUP($A12,M4_PR_Lijsten!$B$8:$I$177,8,FALSE),0)</f>
        <v>0</v>
      </c>
      <c r="AA12">
        <f>_xlfn.IFNA($H12*VLOOKUP($A12,M4_PR_Lijsten!$B$8:$I$177,2,FALSE)*IF($I12=1,$AE12,1),0)</f>
        <v>0</v>
      </c>
      <c r="AB12">
        <f>_xlfn.IFNA($H12*VLOOKUP($A12,M4_PR_Lijsten!$B$8:$I$177,3,FALSE)*IF($I12=1,$AE12,1),0)</f>
        <v>0</v>
      </c>
      <c r="AC12">
        <f>_xlfn.IFNA($H12*VLOOKUP($A12,M4_PR_Lijsten!$B$8:$I$177,4,FALSE)*IF($I12=1,$AE12,1),0)</f>
        <v>0</v>
      </c>
      <c r="AD12">
        <f>_xlfn.IFNA($H12*VLOOKUP($A12,M4_PR_Lijsten!$B$8:$I$177,5,FALSE)*IF(I12=1,1,0),0)</f>
        <v>0</v>
      </c>
      <c r="AE12">
        <f>_xlfn.IFNA(VLOOKUP($A12,M4_PR_Lijsten!$B$8:$I$177,6,FALSE),0)</f>
        <v>0</v>
      </c>
      <c r="AF12">
        <f>_xlfn.IFNA($H12*VLOOKUP($A12,M4_PR_Lijsten!$B$8:$I$177,7,FALSE),0)</f>
        <v>0</v>
      </c>
      <c r="AG12">
        <f>_xlfn.IFNA($H12*VLOOKUP($A12,M4_PR_Lijsten!$B$8:$I$177,8,FALSE),0)</f>
        <v>0</v>
      </c>
    </row>
    <row r="13" spans="1:33" outlineLevel="1">
      <c r="A13" s="188">
        <v>0</v>
      </c>
      <c r="B13" s="250" t="str">
        <f>_xlfn.IFNA(VLOOKUP(A13,M4_PR_Lijsten!$B$8:$J$177,9,FALSE),"geen opmerking")</f>
        <v>geen opmerking</v>
      </c>
      <c r="C13" s="189"/>
      <c r="D13" s="190"/>
      <c r="E13" s="191"/>
      <c r="F13" s="190"/>
      <c r="G13" s="191"/>
      <c r="H13" s="190"/>
      <c r="I13" s="191"/>
      <c r="M13">
        <f>_xlfn.IFNA(D13*VLOOKUP(A13,M4_PR_Lijsten!$B$8:$I$177,2,FALSE)*IF(E13=1,Q13,1),0)</f>
        <v>0</v>
      </c>
      <c r="N13">
        <f>_xlfn.IFNA(D13*VLOOKUP(A13,M4_PR_Lijsten!$B$8:$I$177,3,FALSE)*IF(E13=1,Q13,1),0)</f>
        <v>0</v>
      </c>
      <c r="O13">
        <f>_xlfn.IFNA(D13*VLOOKUP(A13,M4_PR_Lijsten!$B$8:$I$177,4,FALSE)*IF(E13=1,Q13,1),0)</f>
        <v>0</v>
      </c>
      <c r="P13">
        <f>_xlfn.IFNA(D13*VLOOKUP(A13,M4_PR_Lijsten!$B$8:$I$177,5,FALSE)*IF(E13=1,1,0),0)</f>
        <v>0</v>
      </c>
      <c r="Q13">
        <f>_xlfn.IFNA(VLOOKUP(A13,M4_PR_Lijsten!$B$8:$I$177,6,FALSE),0)</f>
        <v>0</v>
      </c>
      <c r="R13">
        <f>_xlfn.IFNA(D13*VLOOKUP(A13,M4_PR_Lijsten!$B$8:$I$177,7,FALSE),0)</f>
        <v>0</v>
      </c>
      <c r="S13">
        <f>_xlfn.IFNA(D13*VLOOKUP(A13,M4_PR_Lijsten!$B$8:$I$177,8,FALSE),0)</f>
        <v>0</v>
      </c>
      <c r="T13">
        <f>_xlfn.IFNA($F13*VLOOKUP($A13,M4_PR_Lijsten!$B$8:$I$177,2,FALSE)*IF($G13=1,$X13,1),0)</f>
        <v>0</v>
      </c>
      <c r="U13">
        <f>_xlfn.IFNA($F13*VLOOKUP($A13,M4_PR_Lijsten!$B$8:$I$177,3,FALSE)*IF($G13=1,$X13,1),0)</f>
        <v>0</v>
      </c>
      <c r="V13">
        <f>_xlfn.IFNA($F13*VLOOKUP($A13,M4_PR_Lijsten!$B$8:$I$177,4,FALSE)*IF($E13=1,$Q13,1),0)</f>
        <v>0</v>
      </c>
      <c r="W13">
        <f>_xlfn.IFNA($F13*VLOOKUP($A13,M4_PR_Lijsten!$B$8:$I$177,5,FALSE)*IF(G13=1,1,0),0)</f>
        <v>0</v>
      </c>
      <c r="X13">
        <f>_xlfn.IFNA(VLOOKUP($A13,M4_PR_Lijsten!$B$8:$I$177,6,FALSE),0)</f>
        <v>0</v>
      </c>
      <c r="Y13">
        <f>_xlfn.IFNA($F13*VLOOKUP($A13,M4_PR_Lijsten!$B$8:$I$177,7,FALSE),0)</f>
        <v>0</v>
      </c>
      <c r="Z13">
        <f>_xlfn.IFNA($F13*VLOOKUP($A13,M4_PR_Lijsten!$B$8:$I$177,8,FALSE),0)</f>
        <v>0</v>
      </c>
      <c r="AA13">
        <f>_xlfn.IFNA($H13*VLOOKUP($A13,M4_PR_Lijsten!$B$8:$I$177,2,FALSE)*IF($I13=1,$AE13,1),0)</f>
        <v>0</v>
      </c>
      <c r="AB13">
        <f>_xlfn.IFNA($H13*VLOOKUP($A13,M4_PR_Lijsten!$B$8:$I$177,3,FALSE)*IF($I13=1,$AE13,1),0)</f>
        <v>0</v>
      </c>
      <c r="AC13">
        <f>_xlfn.IFNA($H13*VLOOKUP($A13,M4_PR_Lijsten!$B$8:$I$177,4,FALSE)*IF($I13=1,$AE13,1),0)</f>
        <v>0</v>
      </c>
      <c r="AD13">
        <f>_xlfn.IFNA($H13*VLOOKUP($A13,M4_PR_Lijsten!$B$8:$I$177,5,FALSE)*IF(I13=1,1,0),0)</f>
        <v>0</v>
      </c>
      <c r="AE13">
        <f>_xlfn.IFNA(VLOOKUP($A13,M4_PR_Lijsten!$B$8:$I$177,6,FALSE),0)</f>
        <v>0</v>
      </c>
      <c r="AF13">
        <f>_xlfn.IFNA($H13*VLOOKUP($A13,M4_PR_Lijsten!$B$8:$I$177,7,FALSE),0)</f>
        <v>0</v>
      </c>
      <c r="AG13">
        <f>_xlfn.IFNA($H13*VLOOKUP($A13,M4_PR_Lijsten!$B$8:$I$177,8,FALSE),0)</f>
        <v>0</v>
      </c>
    </row>
    <row r="14" spans="1:33" ht="15.75" thickBot="1">
      <c r="A14" s="27" t="s">
        <v>188</v>
      </c>
      <c r="B14" s="152"/>
      <c r="C14" s="135"/>
      <c r="D14" s="28"/>
      <c r="E14" s="28"/>
      <c r="F14" s="28"/>
      <c r="G14" s="28"/>
      <c r="H14" s="28"/>
      <c r="I14" s="28"/>
      <c r="J14">
        <f>SUM(M16:M28)/$M$5+SUM(N16:N28)/$N$5+SUM(O16:O28)/$O$5</f>
        <v>163</v>
      </c>
      <c r="K14">
        <f>SUM(T16:T28)/$M$5+SUM(U16:U28)/$N$5+SUM(V16:V28)/$O$5</f>
        <v>0</v>
      </c>
      <c r="L14">
        <f>SUM(AA16:AA28)/$M$5+SUM(AB16:AB28)/$N$5+SUM(AC16:AC28)/$O$5</f>
        <v>0</v>
      </c>
    </row>
    <row r="15" spans="1:33" ht="28.5" outlineLevel="1" thickTop="1" thickBot="1">
      <c r="A15" s="29"/>
      <c r="B15" s="29"/>
      <c r="C15" s="136" t="s">
        <v>189</v>
      </c>
      <c r="D15" s="30"/>
      <c r="E15" s="31" t="s">
        <v>190</v>
      </c>
      <c r="F15" s="30"/>
      <c r="G15" s="31" t="s">
        <v>190</v>
      </c>
      <c r="H15" s="30"/>
      <c r="I15" s="31" t="s">
        <v>190</v>
      </c>
    </row>
    <row r="16" spans="1:33" ht="51.75" outlineLevel="1" thickTop="1">
      <c r="A16" s="192" t="str" cm="1">
        <f t="array" ref="A16:A28">M4_PR_Lijsten!B27:B39</f>
        <v>Opvolgen verkaveling Borgt</v>
      </c>
      <c r="B16" s="251" t="str">
        <f>_xlfn.IFNA(VLOOKUP(A16,M4_PR_Lijsten!$B$8:$J$177,9,FALSE),"geen opmerking")</f>
        <v>Tijd voorzien om de loop van het dossier en de communicatie met de ontwikkelaar op te volgen. We voorzien hier ook dat de gemeenten een coördinerende rol opneemt om informatie van Providentia, de school, sporthal, … verzamelt.</v>
      </c>
      <c r="C16" s="193" t="s">
        <v>191</v>
      </c>
      <c r="D16" s="194">
        <v>1</v>
      </c>
      <c r="E16" s="183"/>
      <c r="F16" s="194"/>
      <c r="G16" s="194"/>
      <c r="H16" s="194"/>
      <c r="I16" s="194"/>
      <c r="M16">
        <f>_xlfn.IFNA(D16*VLOOKUP(A16,M4_PR_Lijsten!$B$8:$I$177,2,FALSE)*IF(E16=1,Q16,1),0)</f>
        <v>4812.5</v>
      </c>
      <c r="N16">
        <f>_xlfn.IFNA(D16*VLOOKUP(A16,M4_PR_Lijsten!$B$8:$I$177,3,FALSE)*IF(E16=1,Q16,1),0)</f>
        <v>375</v>
      </c>
      <c r="O16">
        <f>_xlfn.IFNA(D16*VLOOKUP(A16,M4_PR_Lijsten!$B$8:$I$177,4,FALSE)*IF(E16=1,Q16,1),0)</f>
        <v>1218.75</v>
      </c>
      <c r="P16">
        <f>_xlfn.IFNA(D16*VLOOKUP(A16,M4_PR_Lijsten!$B$8:$I$177,5,FALSE)*IF(E16=1,1,0),0)</f>
        <v>0</v>
      </c>
      <c r="Q16">
        <f>_xlfn.IFNA(VLOOKUP(A16,M4_PR_Lijsten!$B$8:$I$177,6,FALSE),0)</f>
        <v>1</v>
      </c>
      <c r="R16">
        <f>_xlfn.IFNA(D16*VLOOKUP(A16,M4_PR_Lijsten!$B$8:$I$177,7,FALSE),0)</f>
        <v>0</v>
      </c>
      <c r="S16">
        <f>_xlfn.IFNA(D16*VLOOKUP(A16,M4_PR_Lijsten!$B$8:$I$177,8,FALSE),0)</f>
        <v>0</v>
      </c>
      <c r="T16">
        <f>_xlfn.IFNA($F16*VLOOKUP($A16,M4_PR_Lijsten!$B$8:$I$177,2,FALSE)*IF($G16=1,$X16,1),0)</f>
        <v>0</v>
      </c>
      <c r="U16">
        <f>_xlfn.IFNA($F16*VLOOKUP($A16,M4_PR_Lijsten!$B$8:$I$177,3,FALSE)*IF($G16=1,$X16,1),0)</f>
        <v>0</v>
      </c>
      <c r="V16">
        <f>_xlfn.IFNA($F16*VLOOKUP($A16,M4_PR_Lijsten!$B$8:$I$177,4,FALSE)*IF($E16=1,$Q16,1),0)</f>
        <v>0</v>
      </c>
      <c r="W16">
        <f>_xlfn.IFNA($F16*VLOOKUP($A16,M4_PR_Lijsten!$B$8:$I$177,5,FALSE)*IF(G16=1,1,0),0)</f>
        <v>0</v>
      </c>
      <c r="X16">
        <f>_xlfn.IFNA(VLOOKUP($A16,M4_PR_Lijsten!$B$8:$I$177,6,FALSE),0)</f>
        <v>1</v>
      </c>
      <c r="Y16">
        <f>_xlfn.IFNA($F16*VLOOKUP($A16,M4_PR_Lijsten!$B$8:$I$177,7,FALSE),0)</f>
        <v>0</v>
      </c>
      <c r="Z16">
        <f>_xlfn.IFNA($F16*VLOOKUP($A16,M4_PR_Lijsten!$B$8:$I$177,8,FALSE),0)</f>
        <v>0</v>
      </c>
      <c r="AA16">
        <f>_xlfn.IFNA($H16*VLOOKUP($A16,M4_PR_Lijsten!$B$8:$I$177,2,FALSE)*IF($I16=1,$AE16,1),0)</f>
        <v>0</v>
      </c>
      <c r="AB16">
        <f>_xlfn.IFNA($H16*VLOOKUP($A16,M4_PR_Lijsten!$B$8:$I$177,3,FALSE)*IF($I16=1,$AE16,1),0)</f>
        <v>0</v>
      </c>
      <c r="AC16">
        <f>_xlfn.IFNA($H16*VLOOKUP($A16,M4_PR_Lijsten!$B$8:$I$177,4,FALSE)*IF($I16=1,$AE16,1),0)</f>
        <v>0</v>
      </c>
      <c r="AD16">
        <f>_xlfn.IFNA($H16*VLOOKUP($A16,M4_PR_Lijsten!$B$8:$I$177,5,FALSE)*IF(I16=1,1,0),0)</f>
        <v>0</v>
      </c>
      <c r="AE16">
        <f>_xlfn.IFNA(VLOOKUP($A16,M4_PR_Lijsten!$B$8:$I$177,6,FALSE),0)</f>
        <v>1</v>
      </c>
      <c r="AF16">
        <f>_xlfn.IFNA($H16*VLOOKUP($A16,M4_PR_Lijsten!$B$8:$I$177,7,FALSE),0)</f>
        <v>0</v>
      </c>
      <c r="AG16">
        <f>_xlfn.IFNA($H16*VLOOKUP($A16,M4_PR_Lijsten!$B$8:$I$177,8,FALSE),0)</f>
        <v>0</v>
      </c>
    </row>
    <row r="17" spans="1:33" ht="51" outlineLevel="1">
      <c r="A17" s="195" t="str">
        <v>Particpatie in de haalbaarheidstudie</v>
      </c>
      <c r="B17" s="252" t="str">
        <f>_xlfn.IFNA(VLOOKUP(A17,M4_PR_Lijsten!$B$8:$J$177,9,FALSE),"geen opmerking")</f>
        <v xml:space="preserve">Als er een studie naar een warmtenet komt aan Borgt, zal de gemeente daar een aandeel in hebben voor de gebouwen waar zij eigenaar van is. Er is nog geen zicht of en hoe de sociale woonmaatschappij zou kunnen participeren. </v>
      </c>
      <c r="C17" s="196" t="s">
        <v>192</v>
      </c>
      <c r="D17" s="197">
        <v>1</v>
      </c>
      <c r="E17" s="197">
        <v>0</v>
      </c>
      <c r="F17" s="197"/>
      <c r="G17" s="197"/>
      <c r="H17" s="197"/>
      <c r="I17" s="197"/>
      <c r="M17">
        <f>_xlfn.IFNA(D17*VLOOKUP(A17,M4_PR_Lijsten!$B$8:$I$177,2,FALSE)*IF(E17=1,Q17,1),0)</f>
        <v>4812.5</v>
      </c>
      <c r="N17">
        <f>_xlfn.IFNA(D17*VLOOKUP(A17,M4_PR_Lijsten!$B$8:$I$177,3,FALSE)*IF(E17=1,Q17,1),0)</f>
        <v>0</v>
      </c>
      <c r="O17">
        <f>_xlfn.IFNA(D17*VLOOKUP(A17,M4_PR_Lijsten!$B$8:$I$177,4,FALSE)*IF(E17=1,Q17,1),0)</f>
        <v>0</v>
      </c>
      <c r="P17">
        <f>_xlfn.IFNA(D17*VLOOKUP(A17,M4_PR_Lijsten!$B$8:$I$177,5,FALSE)*IF(E17=1,1,0),0)</f>
        <v>0</v>
      </c>
      <c r="Q17">
        <f>_xlfn.IFNA(VLOOKUP(A17,M4_PR_Lijsten!$B$8:$I$177,6,FALSE),0)</f>
        <v>1</v>
      </c>
      <c r="R17">
        <f>_xlfn.IFNA(D17*VLOOKUP(A17,M4_PR_Lijsten!$B$8:$I$177,7,FALSE),0)</f>
        <v>0</v>
      </c>
      <c r="S17">
        <f>_xlfn.IFNA(D17*VLOOKUP(A17,M4_PR_Lijsten!$B$8:$I$177,8,FALSE),0)</f>
        <v>0</v>
      </c>
      <c r="T17">
        <f>_xlfn.IFNA($F17*VLOOKUP($A17,M4_PR_Lijsten!$B$8:$I$177,2,FALSE)*IF($G17=1,$X17,1),0)</f>
        <v>0</v>
      </c>
      <c r="U17">
        <f>_xlfn.IFNA($F17*VLOOKUP($A17,M4_PR_Lijsten!$B$8:$I$177,3,FALSE)*IF($G17=1,$X17,1),0)</f>
        <v>0</v>
      </c>
      <c r="V17">
        <f>_xlfn.IFNA($F17*VLOOKUP($A17,M4_PR_Lijsten!$B$8:$I$177,4,FALSE)*IF($E17=1,$Q17,1),0)</f>
        <v>0</v>
      </c>
      <c r="W17">
        <f>_xlfn.IFNA($F17*VLOOKUP($A17,M4_PR_Lijsten!$B$8:$I$177,5,FALSE)*IF(G17=1,1,0),0)</f>
        <v>0</v>
      </c>
      <c r="X17">
        <f>_xlfn.IFNA(VLOOKUP($A17,M4_PR_Lijsten!$B$8:$I$177,6,FALSE),0)</f>
        <v>1</v>
      </c>
      <c r="Y17">
        <f>_xlfn.IFNA($F17*VLOOKUP($A17,M4_PR_Lijsten!$B$8:$I$177,7,FALSE),0)</f>
        <v>0</v>
      </c>
      <c r="Z17">
        <f>_xlfn.IFNA($F17*VLOOKUP($A17,M4_PR_Lijsten!$B$8:$I$177,8,FALSE),0)</f>
        <v>0</v>
      </c>
      <c r="AA17">
        <f>_xlfn.IFNA($H17*VLOOKUP($A17,M4_PR_Lijsten!$B$8:$I$177,2,FALSE)*IF($I17=1,$AE17,1),0)</f>
        <v>0</v>
      </c>
      <c r="AB17">
        <f>_xlfn.IFNA($H17*VLOOKUP($A17,M4_PR_Lijsten!$B$8:$I$177,3,FALSE)*IF($I17=1,$AE17,1),0)</f>
        <v>0</v>
      </c>
      <c r="AC17">
        <f>_xlfn.IFNA($H17*VLOOKUP($A17,M4_PR_Lijsten!$B$8:$I$177,4,FALSE)*IF($I17=1,$AE17,1),0)</f>
        <v>0</v>
      </c>
      <c r="AD17">
        <f>_xlfn.IFNA($H17*VLOOKUP($A17,M4_PR_Lijsten!$B$8:$I$177,5,FALSE)*IF(I17=1,1,0),0)</f>
        <v>0</v>
      </c>
      <c r="AE17">
        <f>_xlfn.IFNA(VLOOKUP($A17,M4_PR_Lijsten!$B$8:$I$177,6,FALSE),0)</f>
        <v>1</v>
      </c>
      <c r="AF17">
        <f>_xlfn.IFNA($H17*VLOOKUP($A17,M4_PR_Lijsten!$B$8:$I$177,7,FALSE),0)</f>
        <v>0</v>
      </c>
      <c r="AG17">
        <f>_xlfn.IFNA($H17*VLOOKUP($A17,M4_PR_Lijsten!$B$8:$I$177,8,FALSE),0)</f>
        <v>0</v>
      </c>
    </row>
    <row r="18" spans="1:33" ht="51" outlineLevel="1">
      <c r="A18" s="195" t="str">
        <v>Ondersteuning bij het sluiten van een intentieovereenkomst</v>
      </c>
      <c r="B18" s="252" t="str">
        <f>_xlfn.IFNA(VLOOKUP(A18,M4_PR_Lijsten!$B$8:$J$177,9,FALSE),"geen opmerking")</f>
        <v>Participatie in de externe begeleiding voor het sluiten van een intentieovereenkomst. Voorzien is het volgen van de vergaderingen, voorbereiden van het standpunt van Grimbergen, terugkoppeling met CBS</v>
      </c>
      <c r="C18" s="196" t="s">
        <v>193</v>
      </c>
      <c r="D18" s="197">
        <v>1</v>
      </c>
      <c r="E18" s="197">
        <v>1</v>
      </c>
      <c r="F18" s="197"/>
      <c r="G18" s="197"/>
      <c r="H18" s="197"/>
      <c r="I18" s="197"/>
      <c r="M18">
        <f>_xlfn.IFNA(D18*VLOOKUP(A18,M4_PR_Lijsten!$B$8:$I$177,2,FALSE)*IF(E18=1,Q18,1),0)</f>
        <v>2625</v>
      </c>
      <c r="N18">
        <f>_xlfn.IFNA(D18*VLOOKUP(A18,M4_PR_Lijsten!$B$8:$I$177,3,FALSE)*IF(E18=1,Q18,1),0)</f>
        <v>1875</v>
      </c>
      <c r="O18">
        <f>_xlfn.IFNA(D18*VLOOKUP(A18,M4_PR_Lijsten!$B$8:$I$177,4,FALSE)*IF(E18=1,Q18,1),0)</f>
        <v>406.25</v>
      </c>
      <c r="P18">
        <f>_xlfn.IFNA(D18*VLOOKUP(A18,M4_PR_Lijsten!$B$8:$I$177,5,FALSE)*IF(E18=1,1,0),0)</f>
        <v>7500</v>
      </c>
      <c r="Q18">
        <f>_xlfn.IFNA(VLOOKUP(A18,M4_PR_Lijsten!$B$8:$I$177,6,FALSE),0)</f>
        <v>1</v>
      </c>
      <c r="R18">
        <f>_xlfn.IFNA(D18*VLOOKUP(A18,M4_PR_Lijsten!$B$8:$I$177,7,FALSE),0)</f>
        <v>0</v>
      </c>
      <c r="S18">
        <f>_xlfn.IFNA(D18*VLOOKUP(A18,M4_PR_Lijsten!$B$8:$I$177,8,FALSE),0)</f>
        <v>0</v>
      </c>
      <c r="T18">
        <f>_xlfn.IFNA($F18*VLOOKUP($A18,M4_PR_Lijsten!$B$8:$I$177,2,FALSE)*IF($G18=1,$X18,1),0)</f>
        <v>0</v>
      </c>
      <c r="U18">
        <f>_xlfn.IFNA($F18*VLOOKUP($A18,M4_PR_Lijsten!$B$8:$I$177,3,FALSE)*IF($G18=1,$X18,1),0)</f>
        <v>0</v>
      </c>
      <c r="V18">
        <f>_xlfn.IFNA($F18*VLOOKUP($A18,M4_PR_Lijsten!$B$8:$I$177,4,FALSE)*IF($E18=1,$Q18,1),0)</f>
        <v>0</v>
      </c>
      <c r="W18">
        <f>_xlfn.IFNA($F18*VLOOKUP($A18,M4_PR_Lijsten!$B$8:$I$177,5,FALSE)*IF(G18=1,1,0),0)</f>
        <v>0</v>
      </c>
      <c r="X18">
        <f>_xlfn.IFNA(VLOOKUP($A18,M4_PR_Lijsten!$B$8:$I$177,6,FALSE),0)</f>
        <v>1</v>
      </c>
      <c r="Y18">
        <f>_xlfn.IFNA($F18*VLOOKUP($A18,M4_PR_Lijsten!$B$8:$I$177,7,FALSE),0)</f>
        <v>0</v>
      </c>
      <c r="Z18">
        <f>_xlfn.IFNA($F18*VLOOKUP($A18,M4_PR_Lijsten!$B$8:$I$177,8,FALSE),0)</f>
        <v>0</v>
      </c>
      <c r="AA18">
        <f>_xlfn.IFNA($H18*VLOOKUP($A18,M4_PR_Lijsten!$B$8:$I$177,2,FALSE)*IF($I18=1,$AE18,1),0)</f>
        <v>0</v>
      </c>
      <c r="AB18">
        <f>_xlfn.IFNA($H18*VLOOKUP($A18,M4_PR_Lijsten!$B$8:$I$177,3,FALSE)*IF($I18=1,$AE18,1),0)</f>
        <v>0</v>
      </c>
      <c r="AC18">
        <f>_xlfn.IFNA($H18*VLOOKUP($A18,M4_PR_Lijsten!$B$8:$I$177,4,FALSE)*IF($I18=1,$AE18,1),0)</f>
        <v>0</v>
      </c>
      <c r="AD18">
        <f>_xlfn.IFNA($H18*VLOOKUP($A18,M4_PR_Lijsten!$B$8:$I$177,5,FALSE)*IF(I18=1,1,0),0)</f>
        <v>0</v>
      </c>
      <c r="AE18">
        <f>_xlfn.IFNA(VLOOKUP($A18,M4_PR_Lijsten!$B$8:$I$177,6,FALSE),0)</f>
        <v>1</v>
      </c>
      <c r="AF18">
        <f>_xlfn.IFNA($H18*VLOOKUP($A18,M4_PR_Lijsten!$B$8:$I$177,7,FALSE),0)</f>
        <v>0</v>
      </c>
      <c r="AG18">
        <f>_xlfn.IFNA($H18*VLOOKUP($A18,M4_PR_Lijsten!$B$8:$I$177,8,FALSE),0)</f>
        <v>0</v>
      </c>
    </row>
    <row r="19" spans="1:33" ht="25.5" outlineLevel="1">
      <c r="A19" s="195" t="str">
        <v>Opvolgen ontwerpplannen</v>
      </c>
      <c r="B19" s="252" t="str">
        <f>_xlfn.IFNA(VLOOKUP(A19,M4_PR_Lijsten!$B$8:$J$177,9,FALSE),"geen opmerking")</f>
        <v>Opvolging van plannen voor interactie met openbaar domein, erfdienstbaarheden, aanpassingen openbaar domein, ….</v>
      </c>
      <c r="C19" s="196" t="s">
        <v>193</v>
      </c>
      <c r="D19" s="197">
        <v>1</v>
      </c>
      <c r="E19" s="197">
        <v>0</v>
      </c>
      <c r="F19" s="197"/>
      <c r="G19" s="197"/>
      <c r="H19" s="197"/>
      <c r="I19" s="197"/>
      <c r="M19">
        <f>_xlfn.IFNA(D19*VLOOKUP(A19,M4_PR_Lijsten!$B$8:$I$177,2,FALSE)*IF(E19=1,Q19,1),0)</f>
        <v>875</v>
      </c>
      <c r="N19">
        <f>_xlfn.IFNA(D19*VLOOKUP(A19,M4_PR_Lijsten!$B$8:$I$177,3,FALSE)*IF(E19=1,Q19,1),0)</f>
        <v>0</v>
      </c>
      <c r="O19">
        <f>_xlfn.IFNA(D19*VLOOKUP(A19,M4_PR_Lijsten!$B$8:$I$177,4,FALSE)*IF(E19=1,Q19,1),0)</f>
        <v>2031.25</v>
      </c>
      <c r="P19">
        <f>_xlfn.IFNA(D19*VLOOKUP(A19,M4_PR_Lijsten!$B$8:$I$177,5,FALSE)*IF(E19=1,1,0),0)</f>
        <v>0</v>
      </c>
      <c r="Q19">
        <f>_xlfn.IFNA(VLOOKUP(A19,M4_PR_Lijsten!$B$8:$I$177,6,FALSE),0)</f>
        <v>0.5</v>
      </c>
      <c r="R19">
        <f>_xlfn.IFNA(D19*VLOOKUP(A19,M4_PR_Lijsten!$B$8:$I$177,7,FALSE),0)</f>
        <v>0</v>
      </c>
      <c r="S19">
        <f>_xlfn.IFNA(D19*VLOOKUP(A19,M4_PR_Lijsten!$B$8:$I$177,8,FALSE),0)</f>
        <v>0</v>
      </c>
      <c r="T19">
        <f>_xlfn.IFNA($F19*VLOOKUP($A19,M4_PR_Lijsten!$B$8:$I$177,2,FALSE)*IF($G19=1,$X19,1),0)</f>
        <v>0</v>
      </c>
      <c r="U19">
        <f>_xlfn.IFNA($F19*VLOOKUP($A19,M4_PR_Lijsten!$B$8:$I$177,3,FALSE)*IF($G19=1,$X19,1),0)</f>
        <v>0</v>
      </c>
      <c r="V19">
        <f>_xlfn.IFNA($F19*VLOOKUP($A19,M4_PR_Lijsten!$B$8:$I$177,4,FALSE)*IF($E19=1,$Q19,1),0)</f>
        <v>0</v>
      </c>
      <c r="W19">
        <f>_xlfn.IFNA($F19*VLOOKUP($A19,M4_PR_Lijsten!$B$8:$I$177,5,FALSE)*IF(G19=1,1,0),0)</f>
        <v>0</v>
      </c>
      <c r="X19">
        <f>_xlfn.IFNA(VLOOKUP($A19,M4_PR_Lijsten!$B$8:$I$177,6,FALSE),0)</f>
        <v>0.5</v>
      </c>
      <c r="Y19">
        <f>_xlfn.IFNA($F19*VLOOKUP($A19,M4_PR_Lijsten!$B$8:$I$177,7,FALSE),0)</f>
        <v>0</v>
      </c>
      <c r="Z19">
        <f>_xlfn.IFNA($F19*VLOOKUP($A19,M4_PR_Lijsten!$B$8:$I$177,8,FALSE),0)</f>
        <v>0</v>
      </c>
      <c r="AA19">
        <f>_xlfn.IFNA($H19*VLOOKUP($A19,M4_PR_Lijsten!$B$8:$I$177,2,FALSE)*IF($I19=1,$AE19,1),0)</f>
        <v>0</v>
      </c>
      <c r="AB19">
        <f>_xlfn.IFNA($H19*VLOOKUP($A19,M4_PR_Lijsten!$B$8:$I$177,3,FALSE)*IF($I19=1,$AE19,1),0)</f>
        <v>0</v>
      </c>
      <c r="AC19">
        <f>_xlfn.IFNA($H19*VLOOKUP($A19,M4_PR_Lijsten!$B$8:$I$177,4,FALSE)*IF($I19=1,$AE19,1),0)</f>
        <v>0</v>
      </c>
      <c r="AD19">
        <f>_xlfn.IFNA($H19*VLOOKUP($A19,M4_PR_Lijsten!$B$8:$I$177,5,FALSE)*IF(I19=1,1,0),0)</f>
        <v>0</v>
      </c>
      <c r="AE19">
        <f>_xlfn.IFNA(VLOOKUP($A19,M4_PR_Lijsten!$B$8:$I$177,6,FALSE),0)</f>
        <v>0.5</v>
      </c>
      <c r="AF19">
        <f>_xlfn.IFNA($H19*VLOOKUP($A19,M4_PR_Lijsten!$B$8:$I$177,7,FALSE),0)</f>
        <v>0</v>
      </c>
      <c r="AG19">
        <f>_xlfn.IFNA($H19*VLOOKUP($A19,M4_PR_Lijsten!$B$8:$I$177,8,FALSE),0)</f>
        <v>0</v>
      </c>
    </row>
    <row r="20" spans="1:33" ht="51" outlineLevel="1">
      <c r="A20" s="195" t="str">
        <v>Opvolgen nieuwe verkavelingen, inbreidingen en andere grote bouwdossiers [jaarkost]</v>
      </c>
      <c r="B20" s="252" t="str">
        <f>_xlfn.IFNA(VLOOKUP(A20,M4_PR_Lijsten!$B$8:$J$177,9,FALSE),"geen opmerking")</f>
        <v>Screening op warmtepotentiëel van nieuwe grote projecten. Nagaan of er koppelkansen zijn met eigen patrimonium, eventueel intergemeentelijk overleg opzetten, bij kansrijke clusters nauwer opvolgen. 3 nieuwe doessiers per jaar, 1 kansrijk dossier.</v>
      </c>
      <c r="C20" s="196" t="s">
        <v>194</v>
      </c>
      <c r="D20" s="197">
        <v>6</v>
      </c>
      <c r="E20" s="197">
        <v>0</v>
      </c>
      <c r="F20" s="197"/>
      <c r="G20" s="197"/>
      <c r="H20" s="197"/>
      <c r="I20" s="197"/>
      <c r="M20">
        <f>_xlfn.IFNA(D20*VLOOKUP(A20,M4_PR_Lijsten!$B$8:$I$177,2,FALSE)*IF(E20=1,Q20,1),0)</f>
        <v>10500</v>
      </c>
      <c r="N20">
        <f>_xlfn.IFNA(D20*VLOOKUP(A20,M4_PR_Lijsten!$B$8:$I$177,3,FALSE)*IF(E20=1,Q20,1),0)</f>
        <v>9000</v>
      </c>
      <c r="O20">
        <f>_xlfn.IFNA(D20*VLOOKUP(A20,M4_PR_Lijsten!$B$8:$I$177,4,FALSE)*IF(E20=1,Q20,1),0)</f>
        <v>0</v>
      </c>
      <c r="P20">
        <f>_xlfn.IFNA(D20*VLOOKUP(A20,M4_PR_Lijsten!$B$8:$I$177,5,FALSE)*IF(E20=1,1,0),0)</f>
        <v>0</v>
      </c>
      <c r="Q20">
        <f>_xlfn.IFNA(VLOOKUP(A20,M4_PR_Lijsten!$B$8:$I$177,6,FALSE),0)</f>
        <v>0.25</v>
      </c>
      <c r="R20">
        <f>_xlfn.IFNA(D20*VLOOKUP(A20,M4_PR_Lijsten!$B$8:$I$177,7,FALSE),0)</f>
        <v>0</v>
      </c>
      <c r="S20">
        <f>_xlfn.IFNA(D20*VLOOKUP(A20,M4_PR_Lijsten!$B$8:$I$177,8,FALSE),0)</f>
        <v>0</v>
      </c>
      <c r="T20">
        <f>_xlfn.IFNA($F20*VLOOKUP($A20,M4_PR_Lijsten!$B$8:$I$177,2,FALSE)*IF($G20=1,$X20,1),0)</f>
        <v>0</v>
      </c>
      <c r="U20">
        <f>_xlfn.IFNA($F20*VLOOKUP($A20,M4_PR_Lijsten!$B$8:$I$177,3,FALSE)*IF($G20=1,$X20,1),0)</f>
        <v>0</v>
      </c>
      <c r="V20">
        <f>_xlfn.IFNA($F20*VLOOKUP($A20,M4_PR_Lijsten!$B$8:$I$177,4,FALSE)*IF($E20=1,$Q20,1),0)</f>
        <v>0</v>
      </c>
      <c r="W20">
        <f>_xlfn.IFNA($F20*VLOOKUP($A20,M4_PR_Lijsten!$B$8:$I$177,5,FALSE)*IF(G20=1,1,0),0)</f>
        <v>0</v>
      </c>
      <c r="X20">
        <f>_xlfn.IFNA(VLOOKUP($A20,M4_PR_Lijsten!$B$8:$I$177,6,FALSE),0)</f>
        <v>0.25</v>
      </c>
      <c r="Y20">
        <f>_xlfn.IFNA($F20*VLOOKUP($A20,M4_PR_Lijsten!$B$8:$I$177,7,FALSE),0)</f>
        <v>0</v>
      </c>
      <c r="Z20">
        <f>_xlfn.IFNA($F20*VLOOKUP($A20,M4_PR_Lijsten!$B$8:$I$177,8,FALSE),0)</f>
        <v>0</v>
      </c>
      <c r="AA20">
        <f>_xlfn.IFNA($H20*VLOOKUP($A20,M4_PR_Lijsten!$B$8:$I$177,2,FALSE)*IF($I20=1,$AE20,1),0)</f>
        <v>0</v>
      </c>
      <c r="AB20">
        <f>_xlfn.IFNA($H20*VLOOKUP($A20,M4_PR_Lijsten!$B$8:$I$177,3,FALSE)*IF($I20=1,$AE20,1),0)</f>
        <v>0</v>
      </c>
      <c r="AC20">
        <f>_xlfn.IFNA($H20*VLOOKUP($A20,M4_PR_Lijsten!$B$8:$I$177,4,FALSE)*IF($I20=1,$AE20,1),0)</f>
        <v>0</v>
      </c>
      <c r="AD20">
        <f>_xlfn.IFNA($H20*VLOOKUP($A20,M4_PR_Lijsten!$B$8:$I$177,5,FALSE)*IF(I20=1,1,0),0)</f>
        <v>0</v>
      </c>
      <c r="AE20">
        <f>_xlfn.IFNA(VLOOKUP($A20,M4_PR_Lijsten!$B$8:$I$177,6,FALSE),0)</f>
        <v>0.25</v>
      </c>
      <c r="AF20">
        <f>_xlfn.IFNA($H20*VLOOKUP($A20,M4_PR_Lijsten!$B$8:$I$177,7,FALSE),0)</f>
        <v>0</v>
      </c>
      <c r="AG20">
        <f>_xlfn.IFNA($H20*VLOOKUP($A20,M4_PR_Lijsten!$B$8:$I$177,8,FALSE),0)</f>
        <v>0</v>
      </c>
    </row>
    <row r="21" spans="1:33" ht="38.25" outlineLevel="1">
      <c r="A21" s="195" t="str">
        <v>Bedrijventerreinen ondersteunen [opstartkost, later te evalueren]</v>
      </c>
      <c r="B21" s="252" t="str">
        <f>_xlfn.IFNA(VLOOKUP(A21,M4_PR_Lijsten!$B$8:$J$177,9,FALSE),"geen opmerking")</f>
        <v>Bedrijventerreinwerking opvolgen vanuit de discipliine warmte: opstartfase ondersteunen, één samenkomst rond warmteproductie/uitwisseling voorzien. (budget is slechts een onderdeel van de puzzel, opstartkost bedrijventerrein management is afhankelijk van de gewenste beschikbaarheid parkmanager; grootte orde € 50 000 voor 2 jaar aan 30-40% beschikbaarheid)</v>
      </c>
      <c r="C21" s="196" t="s">
        <v>195</v>
      </c>
      <c r="D21" s="197">
        <v>2</v>
      </c>
      <c r="E21" s="197">
        <v>0</v>
      </c>
      <c r="F21" s="197"/>
      <c r="G21" s="197"/>
      <c r="H21" s="197"/>
      <c r="I21" s="197"/>
      <c r="M21">
        <f>_xlfn.IFNA(D21*VLOOKUP(A21,M4_PR_Lijsten!$B$8:$I$177,2,FALSE)*IF(E21=1,Q21,1),0)</f>
        <v>6125</v>
      </c>
      <c r="N21">
        <f>_xlfn.IFNA(D21*VLOOKUP(A21,M4_PR_Lijsten!$B$8:$I$177,3,FALSE)*IF(E21=1,Q21,1),0)</f>
        <v>3000</v>
      </c>
      <c r="O21">
        <f>_xlfn.IFNA(D21*VLOOKUP(A21,M4_PR_Lijsten!$B$8:$I$177,4,FALSE)*IF(E21=1,Q21,1),0)</f>
        <v>0</v>
      </c>
      <c r="P21">
        <f>_xlfn.IFNA(D21*VLOOKUP(A21,M4_PR_Lijsten!$B$8:$I$177,5,FALSE)*IF(E21=1,1,0),0)</f>
        <v>0</v>
      </c>
      <c r="Q21">
        <f>_xlfn.IFNA(VLOOKUP(A21,M4_PR_Lijsten!$B$8:$I$177,6,FALSE),0)</f>
        <v>1</v>
      </c>
      <c r="R21">
        <f>_xlfn.IFNA(D21*VLOOKUP(A21,M4_PR_Lijsten!$B$8:$I$177,7,FALSE),0)</f>
        <v>0</v>
      </c>
      <c r="S21">
        <f>_xlfn.IFNA(D21*VLOOKUP(A21,M4_PR_Lijsten!$B$8:$I$177,8,FALSE),0)</f>
        <v>0</v>
      </c>
      <c r="T21">
        <f>_xlfn.IFNA($F21*VLOOKUP($A21,M4_PR_Lijsten!$B$8:$I$177,2,FALSE)*IF($G21=1,$X21,1),0)</f>
        <v>0</v>
      </c>
      <c r="U21">
        <f>_xlfn.IFNA($F21*VLOOKUP($A21,M4_PR_Lijsten!$B$8:$I$177,3,FALSE)*IF($G21=1,$X21,1),0)</f>
        <v>0</v>
      </c>
      <c r="V21">
        <f>_xlfn.IFNA($F21*VLOOKUP($A21,M4_PR_Lijsten!$B$8:$I$177,4,FALSE)*IF($E21=1,$Q21,1),0)</f>
        <v>0</v>
      </c>
      <c r="W21">
        <f>_xlfn.IFNA($F21*VLOOKUP($A21,M4_PR_Lijsten!$B$8:$I$177,5,FALSE)*IF(G21=1,1,0),0)</f>
        <v>0</v>
      </c>
      <c r="X21">
        <f>_xlfn.IFNA(VLOOKUP($A21,M4_PR_Lijsten!$B$8:$I$177,6,FALSE),0)</f>
        <v>1</v>
      </c>
      <c r="Y21">
        <f>_xlfn.IFNA($F21*VLOOKUP($A21,M4_PR_Lijsten!$B$8:$I$177,7,FALSE),0)</f>
        <v>0</v>
      </c>
      <c r="Z21">
        <f>_xlfn.IFNA($F21*VLOOKUP($A21,M4_PR_Lijsten!$B$8:$I$177,8,FALSE),0)</f>
        <v>0</v>
      </c>
      <c r="AA21">
        <f>_xlfn.IFNA($H21*VLOOKUP($A21,M4_PR_Lijsten!$B$8:$I$177,2,FALSE)*IF($I21=1,$AE21,1),0)</f>
        <v>0</v>
      </c>
      <c r="AB21">
        <f>_xlfn.IFNA($H21*VLOOKUP($A21,M4_PR_Lijsten!$B$8:$I$177,3,FALSE)*IF($I21=1,$AE21,1),0)</f>
        <v>0</v>
      </c>
      <c r="AC21">
        <f>_xlfn.IFNA($H21*VLOOKUP($A21,M4_PR_Lijsten!$B$8:$I$177,4,FALSE)*IF($I21=1,$AE21,1),0)</f>
        <v>0</v>
      </c>
      <c r="AD21">
        <f>_xlfn.IFNA($H21*VLOOKUP($A21,M4_PR_Lijsten!$B$8:$I$177,5,FALSE)*IF(I21=1,1,0),0)</f>
        <v>0</v>
      </c>
      <c r="AE21">
        <f>_xlfn.IFNA(VLOOKUP($A21,M4_PR_Lijsten!$B$8:$I$177,6,FALSE),0)</f>
        <v>1</v>
      </c>
      <c r="AF21">
        <f>_xlfn.IFNA($H21*VLOOKUP($A21,M4_PR_Lijsten!$B$8:$I$177,7,FALSE),0)</f>
        <v>0</v>
      </c>
      <c r="AG21">
        <f>_xlfn.IFNA($H21*VLOOKUP($A21,M4_PR_Lijsten!$B$8:$I$177,8,FALSE),0)</f>
        <v>0</v>
      </c>
    </row>
    <row r="22" spans="1:33" ht="25.5" outlineLevel="1">
      <c r="A22" s="195" t="str">
        <v>Afstemming ruimtelijke plannen
[per 1 planningsproces]</v>
      </c>
      <c r="B22" s="252" t="str">
        <f>_xlfn.IFNA(VLOOKUP(A22,M4_PR_Lijsten!$B$8:$J$177,9,FALSE),"geen opmerking")</f>
        <v>Bijvoorbeeld het opvolgen van RUPS of beleidsplannen en masterplannen zowel lokaal als op Provinciaal niveau</v>
      </c>
      <c r="C22" s="196" t="s">
        <v>196</v>
      </c>
      <c r="D22" s="197">
        <v>2</v>
      </c>
      <c r="E22" s="197">
        <v>0</v>
      </c>
      <c r="F22" s="197"/>
      <c r="G22" s="197"/>
      <c r="H22" s="197"/>
      <c r="I22" s="197"/>
      <c r="M22">
        <f>_xlfn.IFNA(D22*VLOOKUP(A22,M4_PR_Lijsten!$B$8:$I$177,2,FALSE)*IF(E22=1,Q22,1),0)</f>
        <v>8750</v>
      </c>
      <c r="N22">
        <f>_xlfn.IFNA(D22*VLOOKUP(A22,M4_PR_Lijsten!$B$8:$I$177,3,FALSE)*IF(E22=1,Q22,1),0)</f>
        <v>1500</v>
      </c>
      <c r="O22">
        <f>_xlfn.IFNA(D22*VLOOKUP(A22,M4_PR_Lijsten!$B$8:$I$177,4,FALSE)*IF(E22=1,Q22,1),0)</f>
        <v>0</v>
      </c>
      <c r="P22">
        <f>_xlfn.IFNA(D22*VLOOKUP(A22,M4_PR_Lijsten!$B$8:$I$177,5,FALSE)*IF(E22=1,1,0),0)</f>
        <v>0</v>
      </c>
      <c r="Q22">
        <f>_xlfn.IFNA(VLOOKUP(A22,M4_PR_Lijsten!$B$8:$I$177,6,FALSE),0)</f>
        <v>0.4</v>
      </c>
      <c r="R22">
        <f>_xlfn.IFNA(D22*VLOOKUP(A22,M4_PR_Lijsten!$B$8:$I$177,7,FALSE),0)</f>
        <v>0</v>
      </c>
      <c r="S22">
        <f>_xlfn.IFNA(D22*VLOOKUP(A22,M4_PR_Lijsten!$B$8:$I$177,8,FALSE),0)</f>
        <v>0</v>
      </c>
      <c r="T22">
        <f>_xlfn.IFNA($F22*VLOOKUP($A22,M4_PR_Lijsten!$B$8:$I$177,2,FALSE)*IF($G22=1,$X22,1),0)</f>
        <v>0</v>
      </c>
      <c r="U22">
        <f>_xlfn.IFNA($F22*VLOOKUP($A22,M4_PR_Lijsten!$B$8:$I$177,3,FALSE)*IF($G22=1,$X22,1),0)</f>
        <v>0</v>
      </c>
      <c r="V22">
        <f>_xlfn.IFNA($F22*VLOOKUP($A22,M4_PR_Lijsten!$B$8:$I$177,4,FALSE)*IF($E22=1,$Q22,1),0)</f>
        <v>0</v>
      </c>
      <c r="W22">
        <f>_xlfn.IFNA($F22*VLOOKUP($A22,M4_PR_Lijsten!$B$8:$I$177,5,FALSE)*IF(G22=1,1,0),0)</f>
        <v>0</v>
      </c>
      <c r="X22">
        <f>_xlfn.IFNA(VLOOKUP($A22,M4_PR_Lijsten!$B$8:$I$177,6,FALSE),0)</f>
        <v>0.4</v>
      </c>
      <c r="Y22">
        <f>_xlfn.IFNA($F22*VLOOKUP($A22,M4_PR_Lijsten!$B$8:$I$177,7,FALSE),0)</f>
        <v>0</v>
      </c>
      <c r="Z22">
        <f>_xlfn.IFNA($F22*VLOOKUP($A22,M4_PR_Lijsten!$B$8:$I$177,8,FALSE),0)</f>
        <v>0</v>
      </c>
      <c r="AA22">
        <f>_xlfn.IFNA($H22*VLOOKUP($A22,M4_PR_Lijsten!$B$8:$I$177,2,FALSE)*IF($I22=1,$AE22,1),0)</f>
        <v>0</v>
      </c>
      <c r="AB22">
        <f>_xlfn.IFNA($H22*VLOOKUP($A22,M4_PR_Lijsten!$B$8:$I$177,3,FALSE)*IF($I22=1,$AE22,1),0)</f>
        <v>0</v>
      </c>
      <c r="AC22">
        <f>_xlfn.IFNA($H22*VLOOKUP($A22,M4_PR_Lijsten!$B$8:$I$177,4,FALSE)*IF($I22=1,$AE22,1),0)</f>
        <v>0</v>
      </c>
      <c r="AD22">
        <f>_xlfn.IFNA($H22*VLOOKUP($A22,M4_PR_Lijsten!$B$8:$I$177,5,FALSE)*IF(I22=1,1,0),0)</f>
        <v>0</v>
      </c>
      <c r="AE22">
        <f>_xlfn.IFNA(VLOOKUP($A22,M4_PR_Lijsten!$B$8:$I$177,6,FALSE),0)</f>
        <v>0.4</v>
      </c>
      <c r="AF22">
        <f>_xlfn.IFNA($H22*VLOOKUP($A22,M4_PR_Lijsten!$B$8:$I$177,7,FALSE),0)</f>
        <v>0</v>
      </c>
      <c r="AG22">
        <f>_xlfn.IFNA($H22*VLOOKUP($A22,M4_PR_Lijsten!$B$8:$I$177,8,FALSE),0)</f>
        <v>0</v>
      </c>
    </row>
    <row r="23" spans="1:33" ht="25.5" outlineLevel="1">
      <c r="A23" s="195" t="str">
        <v>Eigen vastgoed aansluiten
[per 1 publiek gebouw]</v>
      </c>
      <c r="B23" s="252" t="str">
        <f>_xlfn.IFNA(VLOOKUP(A23,M4_PR_Lijsten!$B$8:$J$177,9,FALSE),"geen opmerking")</f>
        <v>Kost voor het screenen van gebouwen waar gewerkt zal worden, opvolgen van ontwerpkeuzes.</v>
      </c>
      <c r="C23" s="196" t="s">
        <v>197</v>
      </c>
      <c r="D23" s="197">
        <v>4</v>
      </c>
      <c r="E23" s="197">
        <v>0</v>
      </c>
      <c r="F23" s="197"/>
      <c r="G23" s="197"/>
      <c r="H23" s="197"/>
      <c r="I23" s="197"/>
      <c r="M23">
        <f>_xlfn.IFNA(D23*VLOOKUP(A23,M4_PR_Lijsten!$B$8:$I$177,2,FALSE)*IF(E23=1,Q23,1),0)</f>
        <v>3500</v>
      </c>
      <c r="N23">
        <f>_xlfn.IFNA(D23*VLOOKUP(A23,M4_PR_Lijsten!$B$8:$I$177,3,FALSE)*IF(E23=1,Q23,1),0)</f>
        <v>3000</v>
      </c>
      <c r="O23">
        <f>_xlfn.IFNA(D23*VLOOKUP(A23,M4_PR_Lijsten!$B$8:$I$177,4,FALSE)*IF(E23=1,Q23,1),0)</f>
        <v>3250</v>
      </c>
      <c r="P23">
        <f>_xlfn.IFNA(D23*VLOOKUP(A23,M4_PR_Lijsten!$B$8:$I$177,5,FALSE)*IF(E23=1,1,0),0)</f>
        <v>0</v>
      </c>
      <c r="Q23">
        <f>_xlfn.IFNA(VLOOKUP(A23,M4_PR_Lijsten!$B$8:$I$177,6,FALSE),0)</f>
        <v>0.1</v>
      </c>
      <c r="R23">
        <f>_xlfn.IFNA(D23*VLOOKUP(A23,M4_PR_Lijsten!$B$8:$I$177,7,FALSE),0)</f>
        <v>0</v>
      </c>
      <c r="S23">
        <f>_xlfn.IFNA(D23*VLOOKUP(A23,M4_PR_Lijsten!$B$8:$I$177,8,FALSE),0)</f>
        <v>0</v>
      </c>
      <c r="T23">
        <f>_xlfn.IFNA($F23*VLOOKUP($A23,M4_PR_Lijsten!$B$8:$I$177,2,FALSE)*IF($G23=1,$X23,1),0)</f>
        <v>0</v>
      </c>
      <c r="U23">
        <f>_xlfn.IFNA($F23*VLOOKUP($A23,M4_PR_Lijsten!$B$8:$I$177,3,FALSE)*IF($G23=1,$X23,1),0)</f>
        <v>0</v>
      </c>
      <c r="V23">
        <f>_xlfn.IFNA($F23*VLOOKUP($A23,M4_PR_Lijsten!$B$8:$I$177,4,FALSE)*IF($E23=1,$Q23,1),0)</f>
        <v>0</v>
      </c>
      <c r="W23">
        <f>_xlfn.IFNA($F23*VLOOKUP($A23,M4_PR_Lijsten!$B$8:$I$177,5,FALSE)*IF(G23=1,1,0),0)</f>
        <v>0</v>
      </c>
      <c r="X23">
        <f>_xlfn.IFNA(VLOOKUP($A23,M4_PR_Lijsten!$B$8:$I$177,6,FALSE),0)</f>
        <v>0.1</v>
      </c>
      <c r="Y23">
        <f>_xlfn.IFNA($F23*VLOOKUP($A23,M4_PR_Lijsten!$B$8:$I$177,7,FALSE),0)</f>
        <v>0</v>
      </c>
      <c r="Z23">
        <f>_xlfn.IFNA($F23*VLOOKUP($A23,M4_PR_Lijsten!$B$8:$I$177,8,FALSE),0)</f>
        <v>0</v>
      </c>
      <c r="AA23">
        <f>_xlfn.IFNA($H23*VLOOKUP($A23,M4_PR_Lijsten!$B$8:$I$177,2,FALSE)*IF($I23=1,$AE23,1),0)</f>
        <v>0</v>
      </c>
      <c r="AB23">
        <f>_xlfn.IFNA($H23*VLOOKUP($A23,M4_PR_Lijsten!$B$8:$I$177,3,FALSE)*IF($I23=1,$AE23,1),0)</f>
        <v>0</v>
      </c>
      <c r="AC23">
        <f>_xlfn.IFNA($H23*VLOOKUP($A23,M4_PR_Lijsten!$B$8:$I$177,4,FALSE)*IF($I23=1,$AE23,1),0)</f>
        <v>0</v>
      </c>
      <c r="AD23">
        <f>_xlfn.IFNA($H23*VLOOKUP($A23,M4_PR_Lijsten!$B$8:$I$177,5,FALSE)*IF(I23=1,1,0),0)</f>
        <v>0</v>
      </c>
      <c r="AE23">
        <f>_xlfn.IFNA(VLOOKUP($A23,M4_PR_Lijsten!$B$8:$I$177,6,FALSE),0)</f>
        <v>0.1</v>
      </c>
      <c r="AF23">
        <f>_xlfn.IFNA($H23*VLOOKUP($A23,M4_PR_Lijsten!$B$8:$I$177,7,FALSE),0)</f>
        <v>0</v>
      </c>
      <c r="AG23">
        <f>_xlfn.IFNA($H23*VLOOKUP($A23,M4_PR_Lijsten!$B$8:$I$177,8,FALSE),0)</f>
        <v>0</v>
      </c>
    </row>
    <row r="24" spans="1:33" ht="25.5" outlineLevel="1">
      <c r="A24" s="195" t="str">
        <v>reserve</v>
      </c>
      <c r="B24" s="252">
        <f>_xlfn.IFNA(VLOOKUP(A24,M4_PR_Lijsten!$B$8:$J$177,9,FALSE),"geen opmerking")</f>
        <v>0</v>
      </c>
      <c r="C24" s="196" t="s">
        <v>198</v>
      </c>
      <c r="D24" s="197"/>
      <c r="E24" s="198"/>
      <c r="F24" s="197"/>
      <c r="G24" s="198"/>
      <c r="H24" s="197"/>
      <c r="I24" s="198"/>
      <c r="M24">
        <f>_xlfn.IFNA(D24*VLOOKUP(A24,M4_PR_Lijsten!$B$8:$I$177,2,FALSE)*IF(E24=1,Q24,1),0)</f>
        <v>0</v>
      </c>
      <c r="N24">
        <f>_xlfn.IFNA(D24*VLOOKUP(A24,M4_PR_Lijsten!$B$8:$I$177,3,FALSE)*IF(E24=1,Q24,1),0)</f>
        <v>0</v>
      </c>
      <c r="O24">
        <f>_xlfn.IFNA(D24*VLOOKUP(A24,M4_PR_Lijsten!$B$8:$I$177,4,FALSE)*IF(E24=1,Q24,1),0)</f>
        <v>0</v>
      </c>
      <c r="P24">
        <f>_xlfn.IFNA(D24*VLOOKUP(A24,M4_PR_Lijsten!$B$8:$I$177,5,FALSE)*IF(E24=1,1,0),0)</f>
        <v>0</v>
      </c>
      <c r="Q24">
        <f>_xlfn.IFNA(VLOOKUP(A24,M4_PR_Lijsten!$B$8:$I$177,6,FALSE),0)</f>
        <v>1</v>
      </c>
      <c r="R24">
        <f>_xlfn.IFNA(D24*VLOOKUP(A24,M4_PR_Lijsten!$B$8:$I$177,7,FALSE),0)</f>
        <v>0</v>
      </c>
      <c r="S24">
        <f>_xlfn.IFNA(D24*VLOOKUP(A24,M4_PR_Lijsten!$B$8:$I$177,8,FALSE),0)</f>
        <v>0</v>
      </c>
      <c r="T24">
        <f>_xlfn.IFNA($F24*VLOOKUP($A24,M4_PR_Lijsten!$B$8:$I$177,2,FALSE)*IF($G24=1,$X24,1),0)</f>
        <v>0</v>
      </c>
      <c r="U24">
        <f>_xlfn.IFNA($F24*VLOOKUP($A24,M4_PR_Lijsten!$B$8:$I$177,3,FALSE)*IF($G24=1,$X24,1),0)</f>
        <v>0</v>
      </c>
      <c r="V24">
        <f>_xlfn.IFNA($F24*VLOOKUP($A24,M4_PR_Lijsten!$B$8:$I$177,4,FALSE)*IF($E24=1,$Q24,1),0)</f>
        <v>0</v>
      </c>
      <c r="W24">
        <f>_xlfn.IFNA($F24*VLOOKUP($A24,M4_PR_Lijsten!$B$8:$I$177,5,FALSE)*IF(G24=1,1,0),0)</f>
        <v>0</v>
      </c>
      <c r="X24">
        <f>_xlfn.IFNA(VLOOKUP($A24,M4_PR_Lijsten!$B$8:$I$177,6,FALSE),0)</f>
        <v>1</v>
      </c>
      <c r="Y24">
        <f>_xlfn.IFNA($F24*VLOOKUP($A24,M4_PR_Lijsten!$B$8:$I$177,7,FALSE),0)</f>
        <v>0</v>
      </c>
      <c r="Z24">
        <f>_xlfn.IFNA($F24*VLOOKUP($A24,M4_PR_Lijsten!$B$8:$I$177,8,FALSE),0)</f>
        <v>0</v>
      </c>
      <c r="AA24">
        <f>_xlfn.IFNA($H24*VLOOKUP($A24,M4_PR_Lijsten!$B$8:$I$177,2,FALSE)*IF($I24=1,$AE24,1),0)</f>
        <v>0</v>
      </c>
      <c r="AB24">
        <f>_xlfn.IFNA($H24*VLOOKUP($A24,M4_PR_Lijsten!$B$8:$I$177,3,FALSE)*IF($I24=1,$AE24,1),0)</f>
        <v>0</v>
      </c>
      <c r="AC24">
        <f>_xlfn.IFNA($H24*VLOOKUP($A24,M4_PR_Lijsten!$B$8:$I$177,4,FALSE)*IF($I24=1,$AE24,1),0)</f>
        <v>0</v>
      </c>
      <c r="AD24">
        <f>_xlfn.IFNA($H24*VLOOKUP($A24,M4_PR_Lijsten!$B$8:$I$177,5,FALSE)*IF(I24=1,1,0),0)</f>
        <v>0</v>
      </c>
      <c r="AE24">
        <f>_xlfn.IFNA(VLOOKUP($A24,M4_PR_Lijsten!$B$8:$I$177,6,FALSE),0)</f>
        <v>1</v>
      </c>
      <c r="AF24">
        <f>_xlfn.IFNA($H24*VLOOKUP($A24,M4_PR_Lijsten!$B$8:$I$177,7,FALSE),0)</f>
        <v>0</v>
      </c>
      <c r="AG24">
        <f>_xlfn.IFNA($H24*VLOOKUP($A24,M4_PR_Lijsten!$B$8:$I$177,8,FALSE),0)</f>
        <v>0</v>
      </c>
    </row>
    <row r="25" spans="1:33" outlineLevel="1">
      <c r="A25" s="195">
        <v>0</v>
      </c>
      <c r="B25" s="252" t="str">
        <f>_xlfn.IFNA(VLOOKUP(A25,M4_PR_Lijsten!$B$8:$J$177,9,FALSE),"geen opmerking")</f>
        <v>geen opmerking</v>
      </c>
      <c r="C25" s="196"/>
      <c r="D25" s="197"/>
      <c r="E25" s="198"/>
      <c r="F25" s="197"/>
      <c r="G25" s="198"/>
      <c r="H25" s="197"/>
      <c r="I25" s="198"/>
      <c r="M25">
        <f>_xlfn.IFNA(D25*VLOOKUP(A25,M4_PR_Lijsten!$B$8:$I$177,2,FALSE)*IF(E25=1,Q25,1),0)</f>
        <v>0</v>
      </c>
      <c r="N25">
        <f>_xlfn.IFNA(D25*VLOOKUP(A25,M4_PR_Lijsten!$B$8:$I$177,3,FALSE)*IF(E25=1,Q25,1),0)</f>
        <v>0</v>
      </c>
      <c r="O25">
        <f>_xlfn.IFNA(D25*VLOOKUP(A25,M4_PR_Lijsten!$B$8:$I$177,4,FALSE)*IF(E25=1,Q25,1),0)</f>
        <v>0</v>
      </c>
      <c r="P25">
        <f>_xlfn.IFNA(D25*VLOOKUP(A25,M4_PR_Lijsten!$B$8:$I$177,5,FALSE)*IF(E25=1,1,0),0)</f>
        <v>0</v>
      </c>
      <c r="Q25">
        <f>_xlfn.IFNA(VLOOKUP(A25,M4_PR_Lijsten!$B$8:$I$177,6,FALSE),0)</f>
        <v>0</v>
      </c>
      <c r="R25">
        <f>_xlfn.IFNA(D25*VLOOKUP(A25,M4_PR_Lijsten!$B$8:$I$177,7,FALSE),0)</f>
        <v>0</v>
      </c>
      <c r="S25">
        <f>_xlfn.IFNA(D25*VLOOKUP(A25,M4_PR_Lijsten!$B$8:$I$177,8,FALSE),0)</f>
        <v>0</v>
      </c>
      <c r="T25">
        <f>_xlfn.IFNA($F25*VLOOKUP($A25,M4_PR_Lijsten!$B$8:$I$177,2,FALSE)*IF($G25=1,$X25,1),0)</f>
        <v>0</v>
      </c>
      <c r="U25">
        <f>_xlfn.IFNA($F25*VLOOKUP($A25,M4_PR_Lijsten!$B$8:$I$177,3,FALSE)*IF($G25=1,$X25,1),0)</f>
        <v>0</v>
      </c>
      <c r="V25">
        <f>_xlfn.IFNA($F25*VLOOKUP($A25,M4_PR_Lijsten!$B$8:$I$177,4,FALSE)*IF($E25=1,$Q25,1),0)</f>
        <v>0</v>
      </c>
      <c r="W25">
        <f>_xlfn.IFNA($F25*VLOOKUP($A25,M4_PR_Lijsten!$B$8:$I$177,5,FALSE)*IF(G25=1,1,0),0)</f>
        <v>0</v>
      </c>
      <c r="X25">
        <f>_xlfn.IFNA(VLOOKUP($A25,M4_PR_Lijsten!$B$8:$I$177,6,FALSE),0)</f>
        <v>0</v>
      </c>
      <c r="Y25">
        <f>_xlfn.IFNA($F25*VLOOKUP($A25,M4_PR_Lijsten!$B$8:$I$177,7,FALSE),0)</f>
        <v>0</v>
      </c>
      <c r="Z25">
        <f>_xlfn.IFNA($F25*VLOOKUP($A25,M4_PR_Lijsten!$B$8:$I$177,8,FALSE),0)</f>
        <v>0</v>
      </c>
      <c r="AA25">
        <f>_xlfn.IFNA($H25*VLOOKUP($A25,M4_PR_Lijsten!$B$8:$I$177,2,FALSE)*IF($I25=1,$AE25,1),0)</f>
        <v>0</v>
      </c>
      <c r="AB25">
        <f>_xlfn.IFNA($H25*VLOOKUP($A25,M4_PR_Lijsten!$B$8:$I$177,3,FALSE)*IF($I25=1,$AE25,1),0)</f>
        <v>0</v>
      </c>
      <c r="AC25">
        <f>_xlfn.IFNA($H25*VLOOKUP($A25,M4_PR_Lijsten!$B$8:$I$177,4,FALSE)*IF($I25=1,$AE25,1),0)</f>
        <v>0</v>
      </c>
      <c r="AD25">
        <f>_xlfn.IFNA($H25*VLOOKUP($A25,M4_PR_Lijsten!$B$8:$I$177,5,FALSE)*IF(I25=1,1,0),0)</f>
        <v>0</v>
      </c>
      <c r="AE25">
        <f>_xlfn.IFNA(VLOOKUP($A25,M4_PR_Lijsten!$B$8:$I$177,6,FALSE),0)</f>
        <v>0</v>
      </c>
      <c r="AF25">
        <f>_xlfn.IFNA($H25*VLOOKUP($A25,M4_PR_Lijsten!$B$8:$I$177,7,FALSE),0)</f>
        <v>0</v>
      </c>
      <c r="AG25">
        <f>_xlfn.IFNA($H25*VLOOKUP($A25,M4_PR_Lijsten!$B$8:$I$177,8,FALSE),0)</f>
        <v>0</v>
      </c>
    </row>
    <row r="26" spans="1:33" outlineLevel="1">
      <c r="A26" s="195">
        <v>0</v>
      </c>
      <c r="B26" s="252" t="str">
        <f>_xlfn.IFNA(VLOOKUP(A26,M4_PR_Lijsten!$B$8:$J$177,9,FALSE),"geen opmerking")</f>
        <v>geen opmerking</v>
      </c>
      <c r="C26" s="196"/>
      <c r="D26" s="197"/>
      <c r="E26" s="198"/>
      <c r="F26" s="197"/>
      <c r="G26" s="198"/>
      <c r="H26" s="197"/>
      <c r="I26" s="198"/>
      <c r="M26">
        <f>_xlfn.IFNA(D26*VLOOKUP(A26,M4_PR_Lijsten!$B$8:$I$177,2,FALSE)*IF(E26=1,Q26,1),0)</f>
        <v>0</v>
      </c>
      <c r="N26">
        <f>_xlfn.IFNA(D26*VLOOKUP(A26,M4_PR_Lijsten!$B$8:$I$177,3,FALSE)*IF(E26=1,Q26,1),0)</f>
        <v>0</v>
      </c>
      <c r="O26">
        <f>_xlfn.IFNA(D26*VLOOKUP(A26,M4_PR_Lijsten!$B$8:$I$177,4,FALSE)*IF(E26=1,Q26,1),0)</f>
        <v>0</v>
      </c>
      <c r="P26">
        <f>_xlfn.IFNA(D26*VLOOKUP(A26,M4_PR_Lijsten!$B$8:$I$177,5,FALSE)*IF(E26=1,1,0),0)</f>
        <v>0</v>
      </c>
      <c r="Q26">
        <f>_xlfn.IFNA(VLOOKUP(A26,M4_PR_Lijsten!$B$8:$I$177,6,FALSE),0)</f>
        <v>0</v>
      </c>
      <c r="R26">
        <f>_xlfn.IFNA(D26*VLOOKUP(A26,M4_PR_Lijsten!$B$8:$I$177,7,FALSE),0)</f>
        <v>0</v>
      </c>
      <c r="S26">
        <f>_xlfn.IFNA(D26*VLOOKUP(A26,M4_PR_Lijsten!$B$8:$I$177,8,FALSE),0)</f>
        <v>0</v>
      </c>
      <c r="T26">
        <f>_xlfn.IFNA($F26*VLOOKUP($A26,M4_PR_Lijsten!$B$8:$I$177,2,FALSE)*IF($G26=1,$X26,1),0)</f>
        <v>0</v>
      </c>
      <c r="U26">
        <f>_xlfn.IFNA($F26*VLOOKUP($A26,M4_PR_Lijsten!$B$8:$I$177,3,FALSE)*IF($G26=1,$X26,1),0)</f>
        <v>0</v>
      </c>
      <c r="V26">
        <f>_xlfn.IFNA($F26*VLOOKUP($A26,M4_PR_Lijsten!$B$8:$I$177,4,FALSE)*IF($E26=1,$Q26,1),0)</f>
        <v>0</v>
      </c>
      <c r="W26">
        <f>_xlfn.IFNA($F26*VLOOKUP($A26,M4_PR_Lijsten!$B$8:$I$177,5,FALSE)*IF(G26=1,1,0),0)</f>
        <v>0</v>
      </c>
      <c r="X26">
        <f>_xlfn.IFNA(VLOOKUP($A26,M4_PR_Lijsten!$B$8:$I$177,6,FALSE),0)</f>
        <v>0</v>
      </c>
      <c r="Y26">
        <f>_xlfn.IFNA($F26*VLOOKUP($A26,M4_PR_Lijsten!$B$8:$I$177,7,FALSE),0)</f>
        <v>0</v>
      </c>
      <c r="Z26">
        <f>_xlfn.IFNA($F26*VLOOKUP($A26,M4_PR_Lijsten!$B$8:$I$177,8,FALSE),0)</f>
        <v>0</v>
      </c>
      <c r="AA26">
        <f>_xlfn.IFNA($H26*VLOOKUP($A26,M4_PR_Lijsten!$B$8:$I$177,2,FALSE)*IF($I26=1,$AE26,1),0)</f>
        <v>0</v>
      </c>
      <c r="AB26">
        <f>_xlfn.IFNA($H26*VLOOKUP($A26,M4_PR_Lijsten!$B$8:$I$177,3,FALSE)*IF($I26=1,$AE26,1),0)</f>
        <v>0</v>
      </c>
      <c r="AC26">
        <f>_xlfn.IFNA($H26*VLOOKUP($A26,M4_PR_Lijsten!$B$8:$I$177,4,FALSE)*IF($I26=1,$AE26,1),0)</f>
        <v>0</v>
      </c>
      <c r="AD26">
        <f>_xlfn.IFNA($H26*VLOOKUP($A26,M4_PR_Lijsten!$B$8:$I$177,5,FALSE)*IF(I26=1,1,0),0)</f>
        <v>0</v>
      </c>
      <c r="AE26">
        <f>_xlfn.IFNA(VLOOKUP($A26,M4_PR_Lijsten!$B$8:$I$177,6,FALSE),0)</f>
        <v>0</v>
      </c>
      <c r="AF26">
        <f>_xlfn.IFNA($H26*VLOOKUP($A26,M4_PR_Lijsten!$B$8:$I$177,7,FALSE),0)</f>
        <v>0</v>
      </c>
      <c r="AG26">
        <f>_xlfn.IFNA($H26*VLOOKUP($A26,M4_PR_Lijsten!$B$8:$I$177,8,FALSE),0)</f>
        <v>0</v>
      </c>
    </row>
    <row r="27" spans="1:33" outlineLevel="1">
      <c r="A27" s="199">
        <v>0</v>
      </c>
      <c r="B27" s="252" t="str">
        <f>_xlfn.IFNA(VLOOKUP(A27,M4_PR_Lijsten!$B$8:$J$177,9,FALSE),"geen opmerking")</f>
        <v>geen opmerking</v>
      </c>
      <c r="C27" s="196"/>
      <c r="D27" s="197"/>
      <c r="E27" s="198"/>
      <c r="F27" s="197"/>
      <c r="G27" s="198"/>
      <c r="H27" s="197"/>
      <c r="I27" s="198"/>
      <c r="M27">
        <f>_xlfn.IFNA(D27*VLOOKUP(A27,M4_PR_Lijsten!$B$8:$I$177,2,FALSE)*IF(E27=1,Q27,1),0)</f>
        <v>0</v>
      </c>
      <c r="N27">
        <f>_xlfn.IFNA(D27*VLOOKUP(A27,M4_PR_Lijsten!$B$8:$I$177,3,FALSE)*IF(E27=1,Q27,1),0)</f>
        <v>0</v>
      </c>
      <c r="O27">
        <f>_xlfn.IFNA(D27*VLOOKUP(A27,M4_PR_Lijsten!$B$8:$I$177,4,FALSE)*IF(E27=1,Q27,1),0)</f>
        <v>0</v>
      </c>
      <c r="P27">
        <f>_xlfn.IFNA(D27*VLOOKUP(A27,M4_PR_Lijsten!$B$8:$I$177,5,FALSE)*IF(E27=1,1,0),0)</f>
        <v>0</v>
      </c>
      <c r="Q27">
        <f>_xlfn.IFNA(VLOOKUP(A27,M4_PR_Lijsten!$B$8:$I$177,6,FALSE),0)</f>
        <v>0</v>
      </c>
      <c r="R27">
        <f>_xlfn.IFNA(D27*VLOOKUP(A27,M4_PR_Lijsten!$B$8:$I$177,7,FALSE),0)</f>
        <v>0</v>
      </c>
      <c r="S27">
        <f>_xlfn.IFNA(D27*VLOOKUP(A27,M4_PR_Lijsten!$B$8:$I$177,8,FALSE),0)</f>
        <v>0</v>
      </c>
      <c r="T27">
        <f>_xlfn.IFNA($F27*VLOOKUP($A27,M4_PR_Lijsten!$B$8:$I$177,2,FALSE)*IF($G27=1,$X27,1),0)</f>
        <v>0</v>
      </c>
      <c r="U27">
        <f>_xlfn.IFNA($F27*VLOOKUP($A27,M4_PR_Lijsten!$B$8:$I$177,3,FALSE)*IF($G27=1,$X27,1),0)</f>
        <v>0</v>
      </c>
      <c r="V27">
        <f>_xlfn.IFNA($F27*VLOOKUP($A27,M4_PR_Lijsten!$B$8:$I$177,4,FALSE)*IF($E27=1,$Q27,1),0)</f>
        <v>0</v>
      </c>
      <c r="W27">
        <f>_xlfn.IFNA($F27*VLOOKUP($A27,M4_PR_Lijsten!$B$8:$I$177,5,FALSE)*IF(G27=1,1,0),0)</f>
        <v>0</v>
      </c>
      <c r="X27">
        <f>_xlfn.IFNA(VLOOKUP($A27,M4_PR_Lijsten!$B$8:$I$177,6,FALSE),0)</f>
        <v>0</v>
      </c>
      <c r="Y27">
        <f>_xlfn.IFNA($F27*VLOOKUP($A27,M4_PR_Lijsten!$B$8:$I$177,7,FALSE),0)</f>
        <v>0</v>
      </c>
      <c r="Z27">
        <f>_xlfn.IFNA($F27*VLOOKUP($A27,M4_PR_Lijsten!$B$8:$I$177,8,FALSE),0)</f>
        <v>0</v>
      </c>
      <c r="AA27">
        <f>_xlfn.IFNA($H27*VLOOKUP($A27,M4_PR_Lijsten!$B$8:$I$177,2,FALSE)*IF($I27=1,$AE27,1),0)</f>
        <v>0</v>
      </c>
      <c r="AB27">
        <f>_xlfn.IFNA($H27*VLOOKUP($A27,M4_PR_Lijsten!$B$8:$I$177,3,FALSE)*IF($I27=1,$AE27,1),0)</f>
        <v>0</v>
      </c>
      <c r="AC27">
        <f>_xlfn.IFNA($H27*VLOOKUP($A27,M4_PR_Lijsten!$B$8:$I$177,4,FALSE)*IF($I27=1,$AE27,1),0)</f>
        <v>0</v>
      </c>
      <c r="AD27">
        <f>_xlfn.IFNA($H27*VLOOKUP($A27,M4_PR_Lijsten!$B$8:$I$177,5,FALSE)*IF(I27=1,1,0),0)</f>
        <v>0</v>
      </c>
      <c r="AE27">
        <f>_xlfn.IFNA(VLOOKUP($A27,M4_PR_Lijsten!$B$8:$I$177,6,FALSE),0)</f>
        <v>0</v>
      </c>
      <c r="AF27">
        <f>_xlfn.IFNA($H27*VLOOKUP($A27,M4_PR_Lijsten!$B$8:$I$177,7,FALSE),0)</f>
        <v>0</v>
      </c>
      <c r="AG27">
        <f>_xlfn.IFNA($H27*VLOOKUP($A27,M4_PR_Lijsten!$B$8:$I$177,8,FALSE),0)</f>
        <v>0</v>
      </c>
    </row>
    <row r="28" spans="1:33" outlineLevel="1">
      <c r="A28" s="195">
        <v>0</v>
      </c>
      <c r="B28" s="252" t="str">
        <f>_xlfn.IFNA(VLOOKUP(A28,M4_PR_Lijsten!$B$8:$J$177,9,FALSE),"geen opmerking")</f>
        <v>geen opmerking</v>
      </c>
      <c r="C28" s="196"/>
      <c r="D28" s="197"/>
      <c r="E28" s="198"/>
      <c r="F28" s="197"/>
      <c r="G28" s="198"/>
      <c r="H28" s="197"/>
      <c r="I28" s="198"/>
      <c r="M28">
        <f>_xlfn.IFNA(D28*VLOOKUP(A28,M4_PR_Lijsten!$B$8:$I$177,2,FALSE)*IF(E28=1,Q28,1),0)</f>
        <v>0</v>
      </c>
      <c r="N28">
        <f>_xlfn.IFNA(D28*VLOOKUP(A28,M4_PR_Lijsten!$B$8:$I$177,3,FALSE)*IF(E28=1,Q28,1),0)</f>
        <v>0</v>
      </c>
      <c r="O28">
        <f>_xlfn.IFNA(D28*VLOOKUP(A28,M4_PR_Lijsten!$B$8:$I$177,4,FALSE)*IF(E28=1,Q28,1),0)</f>
        <v>0</v>
      </c>
      <c r="P28">
        <f>_xlfn.IFNA(D28*VLOOKUP(A28,M4_PR_Lijsten!$B$8:$I$177,5,FALSE)*IF(E28=1,1,0),0)</f>
        <v>0</v>
      </c>
      <c r="Q28">
        <f>_xlfn.IFNA(VLOOKUP(A28,M4_PR_Lijsten!$B$8:$I$177,6,FALSE),0)</f>
        <v>0</v>
      </c>
      <c r="R28">
        <f>_xlfn.IFNA(D28*VLOOKUP(A28,M4_PR_Lijsten!$B$8:$I$177,7,FALSE),0)</f>
        <v>0</v>
      </c>
      <c r="S28">
        <f>_xlfn.IFNA(D28*VLOOKUP(A28,M4_PR_Lijsten!$B$8:$I$177,8,FALSE),0)</f>
        <v>0</v>
      </c>
      <c r="T28">
        <f>_xlfn.IFNA($F28*VLOOKUP($A28,M4_PR_Lijsten!$B$8:$I$177,2,FALSE)*IF($G28=1,$X28,1),0)</f>
        <v>0</v>
      </c>
      <c r="U28">
        <f>_xlfn.IFNA($F28*VLOOKUP($A28,M4_PR_Lijsten!$B$8:$I$177,3,FALSE)*IF($G28=1,$X28,1),0)</f>
        <v>0</v>
      </c>
      <c r="V28">
        <f>_xlfn.IFNA($F28*VLOOKUP($A28,M4_PR_Lijsten!$B$8:$I$177,4,FALSE)*IF($E28=1,$Q28,1),0)</f>
        <v>0</v>
      </c>
      <c r="W28">
        <f>_xlfn.IFNA($F28*VLOOKUP($A28,M4_PR_Lijsten!$B$8:$I$177,5,FALSE)*IF(G28=1,1,0),0)</f>
        <v>0</v>
      </c>
      <c r="X28">
        <f>_xlfn.IFNA(VLOOKUP($A28,M4_PR_Lijsten!$B$8:$I$177,6,FALSE),0)</f>
        <v>0</v>
      </c>
      <c r="Y28">
        <f>_xlfn.IFNA($F28*VLOOKUP($A28,M4_PR_Lijsten!$B$8:$I$177,7,FALSE),0)</f>
        <v>0</v>
      </c>
      <c r="Z28">
        <f>_xlfn.IFNA($F28*VLOOKUP($A28,M4_PR_Lijsten!$B$8:$I$177,8,FALSE),0)</f>
        <v>0</v>
      </c>
      <c r="AA28">
        <f>_xlfn.IFNA($H28*VLOOKUP($A28,M4_PR_Lijsten!$B$8:$I$177,2,FALSE)*IF($I28=1,$AE28,1),0)</f>
        <v>0</v>
      </c>
      <c r="AB28">
        <f>_xlfn.IFNA($H28*VLOOKUP($A28,M4_PR_Lijsten!$B$8:$I$177,3,FALSE)*IF($I28=1,$AE28,1),0)</f>
        <v>0</v>
      </c>
      <c r="AC28">
        <f>_xlfn.IFNA($H28*VLOOKUP($A28,M4_PR_Lijsten!$B$8:$I$177,4,FALSE)*IF($I28=1,$AE28,1),0)</f>
        <v>0</v>
      </c>
      <c r="AD28">
        <f>_xlfn.IFNA($H28*VLOOKUP($A28,M4_PR_Lijsten!$B$8:$I$177,5,FALSE)*IF(I28=1,1,0),0)</f>
        <v>0</v>
      </c>
      <c r="AE28">
        <f>_xlfn.IFNA(VLOOKUP($A28,M4_PR_Lijsten!$B$8:$I$177,6,FALSE),0)</f>
        <v>0</v>
      </c>
      <c r="AF28">
        <f>_xlfn.IFNA($H28*VLOOKUP($A28,M4_PR_Lijsten!$B$8:$I$177,7,FALSE),0)</f>
        <v>0</v>
      </c>
      <c r="AG28">
        <f>_xlfn.IFNA($H28*VLOOKUP($A28,M4_PR_Lijsten!$B$8:$I$177,8,FALSE),0)</f>
        <v>0</v>
      </c>
    </row>
    <row r="29" spans="1:33" ht="15.75" thickBot="1">
      <c r="A29" s="200" t="s">
        <v>7</v>
      </c>
      <c r="B29" s="201"/>
      <c r="C29" s="202"/>
      <c r="D29" s="203"/>
      <c r="E29" s="203"/>
      <c r="F29" s="203"/>
      <c r="G29" s="203"/>
      <c r="H29" s="203"/>
      <c r="I29" s="203"/>
      <c r="J29">
        <f>SUM(M30:M42)/$M$5+SUM(N30:N42)/$N$5+SUM(O30:O42)/$O$5</f>
        <v>81</v>
      </c>
      <c r="K29">
        <f>SUM(T30:T42)/$M$5+SUM(U30:U42)/$N$5+SUM(V30:V42)/$O$5</f>
        <v>0</v>
      </c>
      <c r="L29">
        <f>SUM(AA30:AA42)/$M$5+SUM(AB30:AB42)/$N$5+SUM(AC30:AC42)/$O$5</f>
        <v>0</v>
      </c>
    </row>
    <row r="30" spans="1:33" ht="15.75" outlineLevel="1" thickTop="1">
      <c r="A30" s="278"/>
      <c r="B30" s="279"/>
      <c r="C30" s="279"/>
      <c r="D30" s="280"/>
      <c r="E30" s="33"/>
      <c r="F30"/>
      <c r="G30" s="33"/>
      <c r="H30"/>
      <c r="I30" s="33"/>
    </row>
    <row r="31" spans="1:33" ht="25.5" outlineLevel="1">
      <c r="A31" s="204" t="str" cm="1">
        <f t="array" ref="A31:A42">M4_PR_Lijsten!B64:B75</f>
        <v>Opzetten van een communicatietraject gericht op één doelgroep</v>
      </c>
      <c r="B31" s="253" t="str">
        <f>_xlfn.IFNA(VLOOKUP(A31,M4_PR_Lijsten!$B$8:$J$177,9,FALSE),"geen opmerking")</f>
        <v>Kost voor het aanmaken van persberichten, infoborden, begeleiding bij infosessies.  Kan zowel intern als extern.</v>
      </c>
      <c r="C31" s="205" t="s">
        <v>199</v>
      </c>
      <c r="D31" s="206">
        <v>1</v>
      </c>
      <c r="E31" s="206">
        <v>0</v>
      </c>
      <c r="F31" s="206"/>
      <c r="G31" s="206"/>
      <c r="H31" s="206"/>
      <c r="I31" s="206"/>
      <c r="M31">
        <f>_xlfn.IFNA(D31*VLOOKUP(A31,M4_PR_Lijsten!$B$8:$I$177,2,FALSE)*IF(E31=1,Q31,1),0)</f>
        <v>0</v>
      </c>
      <c r="N31">
        <f>_xlfn.IFNA(D31*VLOOKUP(A31,M4_PR_Lijsten!$B$8:$I$177,3,FALSE)*IF(E31=1,Q31,1),0)</f>
        <v>750</v>
      </c>
      <c r="O31">
        <f>_xlfn.IFNA(D31*VLOOKUP(A31,M4_PR_Lijsten!$B$8:$I$177,4,FALSE)*IF(E31=1,Q31,1),0)</f>
        <v>2437.5</v>
      </c>
      <c r="P31">
        <f>_xlfn.IFNA(D31*VLOOKUP(A31,M4_PR_Lijsten!$B$8:$I$177,5,FALSE)*IF(E31=1,1,0),0)</f>
        <v>0</v>
      </c>
      <c r="Q31">
        <f>_xlfn.IFNA(VLOOKUP(A31,M4_PR_Lijsten!$B$8:$I$177,6,FALSE),0)</f>
        <v>0.4</v>
      </c>
      <c r="R31">
        <f>_xlfn.IFNA(D31*VLOOKUP(A31,M4_PR_Lijsten!$B$8:$I$177,7,FALSE),0)</f>
        <v>0</v>
      </c>
      <c r="S31">
        <f>_xlfn.IFNA(D31*VLOOKUP(A31,M4_PR_Lijsten!$B$8:$I$177,8,FALSE),0)</f>
        <v>0</v>
      </c>
      <c r="T31">
        <f>_xlfn.IFNA($F31*VLOOKUP($A31,M4_PR_Lijsten!$B$8:$I$177,2,FALSE)*IF($G31=1,$X31,1),0)</f>
        <v>0</v>
      </c>
      <c r="U31">
        <f>_xlfn.IFNA($F31*VLOOKUP($A31,M4_PR_Lijsten!$B$8:$I$177,3,FALSE)*IF($G31=1,$X31,1),0)</f>
        <v>0</v>
      </c>
      <c r="V31">
        <f>_xlfn.IFNA($F31*VLOOKUP($A31,M4_PR_Lijsten!$B$8:$I$177,4,FALSE)*IF($E31=1,$Q31,1),0)</f>
        <v>0</v>
      </c>
      <c r="W31">
        <f>_xlfn.IFNA($F31*VLOOKUP($A31,M4_PR_Lijsten!$B$8:$I$177,5,FALSE)*IF(G31=1,1,0),0)</f>
        <v>0</v>
      </c>
      <c r="X31">
        <f>_xlfn.IFNA(VLOOKUP($A31,M4_PR_Lijsten!$B$8:$I$177,6,FALSE),0)</f>
        <v>0.4</v>
      </c>
      <c r="Y31">
        <f>_xlfn.IFNA($F31*VLOOKUP($A31,M4_PR_Lijsten!$B$8:$I$177,7,FALSE),0)</f>
        <v>0</v>
      </c>
      <c r="Z31">
        <f>_xlfn.IFNA($F31*VLOOKUP($A31,M4_PR_Lijsten!$B$8:$I$177,8,FALSE),0)</f>
        <v>0</v>
      </c>
      <c r="AA31">
        <f>_xlfn.IFNA($H31*VLOOKUP($A31,M4_PR_Lijsten!$B$8:$I$177,2,FALSE)*IF($I31=1,$AE31,1),0)</f>
        <v>0</v>
      </c>
      <c r="AB31">
        <f>_xlfn.IFNA($H31*VLOOKUP($A31,M4_PR_Lijsten!$B$8:$I$177,3,FALSE)*IF($I31=1,$AE31,1),0)</f>
        <v>0</v>
      </c>
      <c r="AC31">
        <f>_xlfn.IFNA($H31*VLOOKUP($A31,M4_PR_Lijsten!$B$8:$I$177,4,FALSE)*IF($I31=1,$AE31,1),0)</f>
        <v>0</v>
      </c>
      <c r="AD31">
        <f>_xlfn.IFNA($H31*VLOOKUP($A31,M4_PR_Lijsten!$B$8:$I$177,5,FALSE)*IF(I31=1,1,0),0)</f>
        <v>0</v>
      </c>
      <c r="AE31">
        <f>_xlfn.IFNA(VLOOKUP($A31,M4_PR_Lijsten!$B$8:$I$177,6,FALSE),0)</f>
        <v>0.4</v>
      </c>
      <c r="AF31">
        <f>_xlfn.IFNA($H31*VLOOKUP($A31,M4_PR_Lijsten!$B$8:$I$177,7,FALSE),0)</f>
        <v>0</v>
      </c>
      <c r="AG31">
        <f>_xlfn.IFNA($H31*VLOOKUP($A31,M4_PR_Lijsten!$B$8:$I$177,8,FALSE),0)</f>
        <v>0</v>
      </c>
    </row>
    <row r="32" spans="1:33" ht="38.25" outlineLevel="1">
      <c r="A32" s="207" t="str">
        <v>Energieadvies
[per 50 wooneenheden]</v>
      </c>
      <c r="B32" s="249" t="str">
        <f>_xlfn.IFNA(VLOOKUP(A32,M4_PR_Lijsten!$B$8:$J$177,9,FALSE),"geen opmerking")</f>
        <v>De kost om 50 woningen aan te pakken (externe kost) + de opvolging intern per 50 woningen</v>
      </c>
      <c r="C32" s="208" t="s">
        <v>200</v>
      </c>
      <c r="D32" s="186">
        <v>12</v>
      </c>
      <c r="E32" s="186">
        <v>1</v>
      </c>
      <c r="F32" s="186"/>
      <c r="G32" s="186"/>
      <c r="H32" s="186"/>
      <c r="I32" s="186"/>
      <c r="M32">
        <f>_xlfn.IFNA(D32*VLOOKUP(A32,M4_PR_Lijsten!$B$8:$I$177,2,FALSE)*IF(E32=1,Q32,1),0)</f>
        <v>5250</v>
      </c>
      <c r="N32">
        <f>_xlfn.IFNA(D32*VLOOKUP(A32,M4_PR_Lijsten!$B$8:$I$177,3,FALSE)*IF(E32=1,Q32,1),0)</f>
        <v>2250</v>
      </c>
      <c r="O32">
        <f>_xlfn.IFNA(D32*VLOOKUP(A32,M4_PR_Lijsten!$B$8:$I$177,4,FALSE)*IF(E32=1,Q32,1),0)</f>
        <v>0</v>
      </c>
      <c r="P32">
        <f>_xlfn.IFNA(D32*VLOOKUP(A32,M4_PR_Lijsten!$B$8:$I$177,5,FALSE)*IF(E32=1,1,0),0)</f>
        <v>300000</v>
      </c>
      <c r="Q32">
        <f>_xlfn.IFNA(VLOOKUP(A32,M4_PR_Lijsten!$B$8:$I$177,6,FALSE),0)</f>
        <v>1</v>
      </c>
      <c r="R32">
        <f>_xlfn.IFNA(D32*VLOOKUP(A32,M4_PR_Lijsten!$B$8:$I$177,7,FALSE),0)</f>
        <v>0</v>
      </c>
      <c r="S32">
        <f>_xlfn.IFNA(D32*VLOOKUP(A32,M4_PR_Lijsten!$B$8:$I$177,8,FALSE),0)</f>
        <v>0</v>
      </c>
      <c r="T32">
        <f>_xlfn.IFNA($F32*VLOOKUP($A32,M4_PR_Lijsten!$B$8:$I$177,2,FALSE)*IF($G32=1,$X32,1),0)</f>
        <v>0</v>
      </c>
      <c r="U32">
        <f>_xlfn.IFNA($F32*VLOOKUP($A32,M4_PR_Lijsten!$B$8:$I$177,3,FALSE)*IF($G32=1,$X32,1),0)</f>
        <v>0</v>
      </c>
      <c r="V32">
        <f>_xlfn.IFNA($F32*VLOOKUP($A32,M4_PR_Lijsten!$B$8:$I$177,4,FALSE)*IF($E32=1,$Q32,1),0)</f>
        <v>0</v>
      </c>
      <c r="W32">
        <f>_xlfn.IFNA($F32*VLOOKUP($A32,M4_PR_Lijsten!$B$8:$I$177,5,FALSE)*IF(G32=1,1,0),0)</f>
        <v>0</v>
      </c>
      <c r="X32">
        <f>_xlfn.IFNA(VLOOKUP($A32,M4_PR_Lijsten!$B$8:$I$177,6,FALSE),0)</f>
        <v>1</v>
      </c>
      <c r="Y32">
        <f>_xlfn.IFNA($F32*VLOOKUP($A32,M4_PR_Lijsten!$B$8:$I$177,7,FALSE),0)</f>
        <v>0</v>
      </c>
      <c r="Z32">
        <f>_xlfn.IFNA($F32*VLOOKUP($A32,M4_PR_Lijsten!$B$8:$I$177,8,FALSE),0)</f>
        <v>0</v>
      </c>
      <c r="AA32">
        <f>_xlfn.IFNA($H32*VLOOKUP($A32,M4_PR_Lijsten!$B$8:$I$177,2,FALSE)*IF($I32=1,$AE32,1),0)</f>
        <v>0</v>
      </c>
      <c r="AB32">
        <f>_xlfn.IFNA($H32*VLOOKUP($A32,M4_PR_Lijsten!$B$8:$I$177,3,FALSE)*IF($I32=1,$AE32,1),0)</f>
        <v>0</v>
      </c>
      <c r="AC32">
        <f>_xlfn.IFNA($H32*VLOOKUP($A32,M4_PR_Lijsten!$B$8:$I$177,4,FALSE)*IF($I32=1,$AE32,1),0)</f>
        <v>0</v>
      </c>
      <c r="AD32">
        <f>_xlfn.IFNA($H32*VLOOKUP($A32,M4_PR_Lijsten!$B$8:$I$177,5,FALSE)*IF(I32=1,1,0),0)</f>
        <v>0</v>
      </c>
      <c r="AE32">
        <f>_xlfn.IFNA(VLOOKUP($A32,M4_PR_Lijsten!$B$8:$I$177,6,FALSE),0)</f>
        <v>1</v>
      </c>
      <c r="AF32">
        <f>_xlfn.IFNA($H32*VLOOKUP($A32,M4_PR_Lijsten!$B$8:$I$177,7,FALSE),0)</f>
        <v>0</v>
      </c>
      <c r="AG32">
        <f>_xlfn.IFNA($H32*VLOOKUP($A32,M4_PR_Lijsten!$B$8:$I$177,8,FALSE),0)</f>
        <v>0</v>
      </c>
    </row>
    <row r="33" spans="1:33" ht="38.25" outlineLevel="1">
      <c r="A33" s="207" t="str">
        <v>VME-coaching
[per 5 VME's]</v>
      </c>
      <c r="B33" s="249" t="str">
        <f>_xlfn.IFNA(VLOOKUP(A33,M4_PR_Lijsten!$B$8:$J$177,9,FALSE),"geen opmerking")</f>
        <v>De kost om 5 VME's te begeleiden in de opmaak van een renovatiemasterplan (via een externe partij) + de opvolging die hiervoor intern nodgi is.</v>
      </c>
      <c r="C33" s="208" t="s">
        <v>201</v>
      </c>
      <c r="D33" s="186">
        <v>6</v>
      </c>
      <c r="E33" s="186">
        <v>1</v>
      </c>
      <c r="F33" s="186"/>
      <c r="G33" s="186"/>
      <c r="H33" s="186"/>
      <c r="I33" s="186"/>
      <c r="M33">
        <f>_xlfn.IFNA(D33*VLOOKUP(A33,M4_PR_Lijsten!$B$8:$I$177,2,FALSE)*IF(E33=1,Q33,1),0)</f>
        <v>2625</v>
      </c>
      <c r="N33">
        <f>_xlfn.IFNA(D33*VLOOKUP(A33,M4_PR_Lijsten!$B$8:$I$177,3,FALSE)*IF(E33=1,Q33,1),0)</f>
        <v>4500</v>
      </c>
      <c r="O33">
        <f>_xlfn.IFNA(D33*VLOOKUP(A33,M4_PR_Lijsten!$B$8:$I$177,4,FALSE)*IF(E33=1,Q33,1),0)</f>
        <v>0</v>
      </c>
      <c r="P33">
        <f>_xlfn.IFNA(D33*VLOOKUP(A33,M4_PR_Lijsten!$B$8:$I$177,5,FALSE)*IF(E33=1,1,0),0)</f>
        <v>120000</v>
      </c>
      <c r="Q33">
        <f>_xlfn.IFNA(VLOOKUP(A33,M4_PR_Lijsten!$B$8:$I$177,6,FALSE),0)</f>
        <v>1</v>
      </c>
      <c r="R33">
        <f>_xlfn.IFNA(D33*VLOOKUP(A33,M4_PR_Lijsten!$B$8:$I$177,7,FALSE),0)</f>
        <v>0</v>
      </c>
      <c r="S33">
        <f>_xlfn.IFNA(D33*VLOOKUP(A33,M4_PR_Lijsten!$B$8:$I$177,8,FALSE),0)</f>
        <v>0</v>
      </c>
      <c r="T33">
        <f>_xlfn.IFNA($F33*VLOOKUP($A33,M4_PR_Lijsten!$B$8:$I$177,2,FALSE)*IF($G33=1,$X33,1),0)</f>
        <v>0</v>
      </c>
      <c r="U33">
        <f>_xlfn.IFNA($F33*VLOOKUP($A33,M4_PR_Lijsten!$B$8:$I$177,3,FALSE)*IF($G33=1,$X33,1),0)</f>
        <v>0</v>
      </c>
      <c r="V33">
        <f>_xlfn.IFNA($F33*VLOOKUP($A33,M4_PR_Lijsten!$B$8:$I$177,4,FALSE)*IF($E33=1,$Q33,1),0)</f>
        <v>0</v>
      </c>
      <c r="W33">
        <f>_xlfn.IFNA($F33*VLOOKUP($A33,M4_PR_Lijsten!$B$8:$I$177,5,FALSE)*IF(G33=1,1,0),0)</f>
        <v>0</v>
      </c>
      <c r="X33">
        <f>_xlfn.IFNA(VLOOKUP($A33,M4_PR_Lijsten!$B$8:$I$177,6,FALSE),0)</f>
        <v>1</v>
      </c>
      <c r="Y33">
        <f>_xlfn.IFNA($F33*VLOOKUP($A33,M4_PR_Lijsten!$B$8:$I$177,7,FALSE),0)</f>
        <v>0</v>
      </c>
      <c r="Z33">
        <f>_xlfn.IFNA($F33*VLOOKUP($A33,M4_PR_Lijsten!$B$8:$I$177,8,FALSE),0)</f>
        <v>0</v>
      </c>
      <c r="AA33">
        <f>_xlfn.IFNA($H33*VLOOKUP($A33,M4_PR_Lijsten!$B$8:$I$177,2,FALSE)*IF($I33=1,$AE33,1),0)</f>
        <v>0</v>
      </c>
      <c r="AB33">
        <f>_xlfn.IFNA($H33*VLOOKUP($A33,M4_PR_Lijsten!$B$8:$I$177,3,FALSE)*IF($I33=1,$AE33,1),0)</f>
        <v>0</v>
      </c>
      <c r="AC33">
        <f>_xlfn.IFNA($H33*VLOOKUP($A33,M4_PR_Lijsten!$B$8:$I$177,4,FALSE)*IF($I33=1,$AE33,1),0)</f>
        <v>0</v>
      </c>
      <c r="AD33">
        <f>_xlfn.IFNA($H33*VLOOKUP($A33,M4_PR_Lijsten!$B$8:$I$177,5,FALSE)*IF(I33=1,1,0),0)</f>
        <v>0</v>
      </c>
      <c r="AE33">
        <f>_xlfn.IFNA(VLOOKUP($A33,M4_PR_Lijsten!$B$8:$I$177,6,FALSE),0)</f>
        <v>1</v>
      </c>
      <c r="AF33">
        <f>_xlfn.IFNA($H33*VLOOKUP($A33,M4_PR_Lijsten!$B$8:$I$177,7,FALSE),0)</f>
        <v>0</v>
      </c>
      <c r="AG33">
        <f>_xlfn.IFNA($H33*VLOOKUP($A33,M4_PR_Lijsten!$B$8:$I$177,8,FALSE),0)</f>
        <v>0</v>
      </c>
    </row>
    <row r="34" spans="1:33" ht="25.5" outlineLevel="1">
      <c r="A34" s="207" t="str">
        <v>Energieleningen
[per lening]</v>
      </c>
      <c r="B34" s="249" t="str">
        <f>_xlfn.IFNA(VLOOKUP(A34,M4_PR_Lijsten!$B$8:$J$177,9,FALSE),"geen opmerking")</f>
        <v xml:space="preserve">De kost per jaar om een leningdossier voor energieleningen af te sluiten/ op te volgen. </v>
      </c>
      <c r="C34" s="208" t="s">
        <v>202</v>
      </c>
      <c r="D34" s="186">
        <v>0</v>
      </c>
      <c r="E34" s="187"/>
      <c r="F34" s="186"/>
      <c r="G34" s="187"/>
      <c r="H34" s="186"/>
      <c r="I34" s="187"/>
      <c r="M34">
        <f>_xlfn.IFNA(D34*VLOOKUP(A34,M4_PR_Lijsten!$B$8:$I$177,2,FALSE)*IF(E34=1,Q34,1),0)</f>
        <v>0</v>
      </c>
      <c r="N34">
        <f>_xlfn.IFNA(D34*VLOOKUP(A34,M4_PR_Lijsten!$B$8:$I$177,3,FALSE)*IF(E34=1,Q34,1),0)</f>
        <v>0</v>
      </c>
      <c r="O34">
        <f>_xlfn.IFNA(D34*VLOOKUP(A34,M4_PR_Lijsten!$B$8:$I$177,4,FALSE)*IF(E34=1,Q34,1),0)</f>
        <v>0</v>
      </c>
      <c r="P34">
        <f>_xlfn.IFNA(D34*VLOOKUP(A34,M4_PR_Lijsten!$B$8:$I$177,5,FALSE)*IF(E34=1,1,0),0)</f>
        <v>0</v>
      </c>
      <c r="Q34">
        <f>_xlfn.IFNA(VLOOKUP(A34,M4_PR_Lijsten!$B$8:$I$177,6,FALSE),0)</f>
        <v>1</v>
      </c>
      <c r="R34">
        <f>_xlfn.IFNA(D34*VLOOKUP(A34,M4_PR_Lijsten!$B$8:$I$177,7,FALSE),0)</f>
        <v>0</v>
      </c>
      <c r="S34">
        <f>_xlfn.IFNA(D34*VLOOKUP(A34,M4_PR_Lijsten!$B$8:$I$177,8,FALSE),0)</f>
        <v>0</v>
      </c>
      <c r="T34">
        <f>_xlfn.IFNA($F34*VLOOKUP($A34,M4_PR_Lijsten!$B$8:$I$177,2,FALSE)*IF($G34=1,$X34,1),0)</f>
        <v>0</v>
      </c>
      <c r="U34">
        <f>_xlfn.IFNA($F34*VLOOKUP($A34,M4_PR_Lijsten!$B$8:$I$177,3,FALSE)*IF($G34=1,$X34,1),0)</f>
        <v>0</v>
      </c>
      <c r="V34">
        <f>_xlfn.IFNA($F34*VLOOKUP($A34,M4_PR_Lijsten!$B$8:$I$177,4,FALSE)*IF($E34=1,$Q34,1),0)</f>
        <v>0</v>
      </c>
      <c r="W34">
        <f>_xlfn.IFNA($F34*VLOOKUP($A34,M4_PR_Lijsten!$B$8:$I$177,5,FALSE)*IF(G34=1,1,0),0)</f>
        <v>0</v>
      </c>
      <c r="X34">
        <f>_xlfn.IFNA(VLOOKUP($A34,M4_PR_Lijsten!$B$8:$I$177,6,FALSE),0)</f>
        <v>1</v>
      </c>
      <c r="Y34">
        <f>_xlfn.IFNA($F34*VLOOKUP($A34,M4_PR_Lijsten!$B$8:$I$177,7,FALSE),0)</f>
        <v>0</v>
      </c>
      <c r="Z34">
        <f>_xlfn.IFNA($F34*VLOOKUP($A34,M4_PR_Lijsten!$B$8:$I$177,8,FALSE),0)</f>
        <v>0</v>
      </c>
      <c r="AA34">
        <f>_xlfn.IFNA($H34*VLOOKUP($A34,M4_PR_Lijsten!$B$8:$I$177,2,FALSE)*IF($I34=1,$AE34,1),0)</f>
        <v>0</v>
      </c>
      <c r="AB34">
        <f>_xlfn.IFNA($H34*VLOOKUP($A34,M4_PR_Lijsten!$B$8:$I$177,3,FALSE)*IF($I34=1,$AE34,1),0)</f>
        <v>0</v>
      </c>
      <c r="AC34">
        <f>_xlfn.IFNA($H34*VLOOKUP($A34,M4_PR_Lijsten!$B$8:$I$177,4,FALSE)*IF($I34=1,$AE34,1),0)</f>
        <v>0</v>
      </c>
      <c r="AD34">
        <f>_xlfn.IFNA($H34*VLOOKUP($A34,M4_PR_Lijsten!$B$8:$I$177,5,FALSE)*IF(I34=1,1,0),0)</f>
        <v>0</v>
      </c>
      <c r="AE34">
        <f>_xlfn.IFNA(VLOOKUP($A34,M4_PR_Lijsten!$B$8:$I$177,6,FALSE),0)</f>
        <v>1</v>
      </c>
      <c r="AF34">
        <f>_xlfn.IFNA($H34*VLOOKUP($A34,M4_PR_Lijsten!$B$8:$I$177,7,FALSE),0)</f>
        <v>0</v>
      </c>
      <c r="AG34">
        <f>_xlfn.IFNA($H34*VLOOKUP($A34,M4_PR_Lijsten!$B$8:$I$177,8,FALSE),0)</f>
        <v>0</v>
      </c>
    </row>
    <row r="35" spans="1:33" ht="38.25" outlineLevel="1">
      <c r="A35" s="207" t="str">
        <v>Praktische ontzorging
[per 50 wooneenheden]</v>
      </c>
      <c r="B35" s="249" t="str">
        <f>_xlfn.IFNA(VLOOKUP(A35,M4_PR_Lijsten!$B$8:$J$177,9,FALSE),"geen opmerking")</f>
        <v>De kost om 50 woningen door een externe partij te laten opvolgen in offertefase + werffase + admin nazorg
+ de opvolging hiervan intern.</v>
      </c>
      <c r="C35" s="208" t="s">
        <v>203</v>
      </c>
      <c r="D35" s="186">
        <v>0</v>
      </c>
      <c r="E35" s="186">
        <v>1</v>
      </c>
      <c r="F35" s="186"/>
      <c r="G35" s="186"/>
      <c r="H35" s="186"/>
      <c r="I35" s="186"/>
      <c r="M35">
        <f>_xlfn.IFNA(D35*VLOOKUP(A35,M4_PR_Lijsten!$B$8:$I$177,2,FALSE)*IF(E35=1,Q35,1),0)</f>
        <v>0</v>
      </c>
      <c r="N35">
        <f>_xlfn.IFNA(D35*VLOOKUP(A35,M4_PR_Lijsten!$B$8:$I$177,3,FALSE)*IF(E35=1,Q35,1),0)</f>
        <v>0</v>
      </c>
      <c r="O35">
        <f>_xlfn.IFNA(D35*VLOOKUP(A35,M4_PR_Lijsten!$B$8:$I$177,4,FALSE)*IF(E35=1,Q35,1),0)</f>
        <v>0</v>
      </c>
      <c r="P35">
        <f>_xlfn.IFNA(D35*VLOOKUP(A35,M4_PR_Lijsten!$B$8:$I$177,5,FALSE)*IF(E35=1,1,0),0)</f>
        <v>0</v>
      </c>
      <c r="Q35">
        <f>_xlfn.IFNA(VLOOKUP(A35,M4_PR_Lijsten!$B$8:$I$177,6,FALSE),0)</f>
        <v>1</v>
      </c>
      <c r="R35">
        <f>_xlfn.IFNA(D35*VLOOKUP(A35,M4_PR_Lijsten!$B$8:$I$177,7,FALSE),0)</f>
        <v>0</v>
      </c>
      <c r="S35">
        <f>_xlfn.IFNA(D35*VLOOKUP(A35,M4_PR_Lijsten!$B$8:$I$177,8,FALSE),0)</f>
        <v>0</v>
      </c>
      <c r="T35">
        <f>_xlfn.IFNA($F35*VLOOKUP($A35,M4_PR_Lijsten!$B$8:$I$177,2,FALSE)*IF($G35=1,$X35,1),0)</f>
        <v>0</v>
      </c>
      <c r="U35">
        <f>_xlfn.IFNA($F35*VLOOKUP($A35,M4_PR_Lijsten!$B$8:$I$177,3,FALSE)*IF($G35=1,$X35,1),0)</f>
        <v>0</v>
      </c>
      <c r="V35">
        <f>_xlfn.IFNA($F35*VLOOKUP($A35,M4_PR_Lijsten!$B$8:$I$177,4,FALSE)*IF($E35=1,$Q35,1),0)</f>
        <v>0</v>
      </c>
      <c r="W35">
        <f>_xlfn.IFNA($F35*VLOOKUP($A35,M4_PR_Lijsten!$B$8:$I$177,5,FALSE)*IF(G35=1,1,0),0)</f>
        <v>0</v>
      </c>
      <c r="X35">
        <f>_xlfn.IFNA(VLOOKUP($A35,M4_PR_Lijsten!$B$8:$I$177,6,FALSE),0)</f>
        <v>1</v>
      </c>
      <c r="Y35">
        <f>_xlfn.IFNA($F35*VLOOKUP($A35,M4_PR_Lijsten!$B$8:$I$177,7,FALSE),0)</f>
        <v>0</v>
      </c>
      <c r="Z35">
        <f>_xlfn.IFNA($F35*VLOOKUP($A35,M4_PR_Lijsten!$B$8:$I$177,8,FALSE),0)</f>
        <v>0</v>
      </c>
      <c r="AA35">
        <f>_xlfn.IFNA($H35*VLOOKUP($A35,M4_PR_Lijsten!$B$8:$I$177,2,FALSE)*IF($I35=1,$AE35,1),0)</f>
        <v>0</v>
      </c>
      <c r="AB35">
        <f>_xlfn.IFNA($H35*VLOOKUP($A35,M4_PR_Lijsten!$B$8:$I$177,3,FALSE)*IF($I35=1,$AE35,1),0)</f>
        <v>0</v>
      </c>
      <c r="AC35">
        <f>_xlfn.IFNA($H35*VLOOKUP($A35,M4_PR_Lijsten!$B$8:$I$177,4,FALSE)*IF($I35=1,$AE35,1),0)</f>
        <v>0</v>
      </c>
      <c r="AD35">
        <f>_xlfn.IFNA($H35*VLOOKUP($A35,M4_PR_Lijsten!$B$8:$I$177,5,FALSE)*IF(I35=1,1,0),0)</f>
        <v>0</v>
      </c>
      <c r="AE35">
        <f>_xlfn.IFNA(VLOOKUP($A35,M4_PR_Lijsten!$B$8:$I$177,6,FALSE),0)</f>
        <v>1</v>
      </c>
      <c r="AF35">
        <f>_xlfn.IFNA($H35*VLOOKUP($A35,M4_PR_Lijsten!$B$8:$I$177,7,FALSE),0)</f>
        <v>0</v>
      </c>
      <c r="AG35">
        <f>_xlfn.IFNA($H35*VLOOKUP($A35,M4_PR_Lijsten!$B$8:$I$177,8,FALSE),0)</f>
        <v>0</v>
      </c>
    </row>
    <row r="36" spans="1:33" ht="25.5" outlineLevel="1">
      <c r="A36" s="207" t="str">
        <v>Energiepremies
[per premiedossier]</v>
      </c>
      <c r="B36" s="249" t="str">
        <f>_xlfn.IFNA(VLOOKUP(A36,M4_PR_Lijsten!$B$8:$J$177,9,FALSE),"geen opmerking")</f>
        <v>De "opmaak en dossierkost" voor het gemeentelijke premiereglement per premiedossier</v>
      </c>
      <c r="C36" s="208" t="s">
        <v>204</v>
      </c>
      <c r="D36" s="186">
        <v>0</v>
      </c>
      <c r="E36" s="186">
        <v>1</v>
      </c>
      <c r="F36" s="186"/>
      <c r="G36" s="186"/>
      <c r="H36" s="186"/>
      <c r="I36" s="186"/>
      <c r="M36">
        <f>_xlfn.IFNA(D36*VLOOKUP(A36,M4_PR_Lijsten!$B$8:$I$177,2,FALSE)*IF(E36=1,Q36,1),0)</f>
        <v>0</v>
      </c>
      <c r="N36">
        <f>_xlfn.IFNA(D36*VLOOKUP(A36,M4_PR_Lijsten!$B$8:$I$177,3,FALSE)*IF(E36=1,Q36,1),0)</f>
        <v>0</v>
      </c>
      <c r="O36">
        <f>_xlfn.IFNA(D36*VLOOKUP(A36,M4_PR_Lijsten!$B$8:$I$177,4,FALSE)*IF(E36=1,Q36,1),0)</f>
        <v>0</v>
      </c>
      <c r="P36">
        <f>_xlfn.IFNA(D36*VLOOKUP(A36,M4_PR_Lijsten!$B$8:$I$177,5,FALSE)*IF(E36=1,1,0),0)</f>
        <v>0</v>
      </c>
      <c r="Q36">
        <f>_xlfn.IFNA(VLOOKUP(A36,M4_PR_Lijsten!$B$8:$I$177,6,FALSE),0)</f>
        <v>1</v>
      </c>
      <c r="R36">
        <f>_xlfn.IFNA(D36*VLOOKUP(A36,M4_PR_Lijsten!$B$8:$I$177,7,FALSE),0)</f>
        <v>0</v>
      </c>
      <c r="S36">
        <f>_xlfn.IFNA(D36*VLOOKUP(A36,M4_PR_Lijsten!$B$8:$I$177,8,FALSE),0)</f>
        <v>0</v>
      </c>
      <c r="T36">
        <f>_xlfn.IFNA($F36*VLOOKUP($A36,M4_PR_Lijsten!$B$8:$I$177,2,FALSE)*IF($G36=1,$X36,1),0)</f>
        <v>0</v>
      </c>
      <c r="U36">
        <f>_xlfn.IFNA($F36*VLOOKUP($A36,M4_PR_Lijsten!$B$8:$I$177,3,FALSE)*IF($G36=1,$X36,1),0)</f>
        <v>0</v>
      </c>
      <c r="V36">
        <f>_xlfn.IFNA($F36*VLOOKUP($A36,M4_PR_Lijsten!$B$8:$I$177,4,FALSE)*IF($E36=1,$Q36,1),0)</f>
        <v>0</v>
      </c>
      <c r="W36">
        <f>_xlfn.IFNA($F36*VLOOKUP($A36,M4_PR_Lijsten!$B$8:$I$177,5,FALSE)*IF(G36=1,1,0),0)</f>
        <v>0</v>
      </c>
      <c r="X36">
        <f>_xlfn.IFNA(VLOOKUP($A36,M4_PR_Lijsten!$B$8:$I$177,6,FALSE),0)</f>
        <v>1</v>
      </c>
      <c r="Y36">
        <f>_xlfn.IFNA($F36*VLOOKUP($A36,M4_PR_Lijsten!$B$8:$I$177,7,FALSE),0)</f>
        <v>0</v>
      </c>
      <c r="Z36">
        <f>_xlfn.IFNA($F36*VLOOKUP($A36,M4_PR_Lijsten!$B$8:$I$177,8,FALSE),0)</f>
        <v>0</v>
      </c>
      <c r="AA36">
        <f>_xlfn.IFNA($H36*VLOOKUP($A36,M4_PR_Lijsten!$B$8:$I$177,2,FALSE)*IF($I36=1,$AE36,1),0)</f>
        <v>0</v>
      </c>
      <c r="AB36">
        <f>_xlfn.IFNA($H36*VLOOKUP($A36,M4_PR_Lijsten!$B$8:$I$177,3,FALSE)*IF($I36=1,$AE36,1),0)</f>
        <v>0</v>
      </c>
      <c r="AC36">
        <f>_xlfn.IFNA($H36*VLOOKUP($A36,M4_PR_Lijsten!$B$8:$I$177,4,FALSE)*IF($I36=1,$AE36,1),0)</f>
        <v>0</v>
      </c>
      <c r="AD36">
        <f>_xlfn.IFNA($H36*VLOOKUP($A36,M4_PR_Lijsten!$B$8:$I$177,5,FALSE)*IF(I36=1,1,0),0)</f>
        <v>0</v>
      </c>
      <c r="AE36">
        <f>_xlfn.IFNA(VLOOKUP($A36,M4_PR_Lijsten!$B$8:$I$177,6,FALSE),0)</f>
        <v>1</v>
      </c>
      <c r="AF36">
        <f>_xlfn.IFNA($H36*VLOOKUP($A36,M4_PR_Lijsten!$B$8:$I$177,7,FALSE),0)</f>
        <v>0</v>
      </c>
      <c r="AG36">
        <f>_xlfn.IFNA($H36*VLOOKUP($A36,M4_PR_Lijsten!$B$8:$I$177,8,FALSE),0)</f>
        <v>0</v>
      </c>
    </row>
    <row r="37" spans="1:33" ht="38.25" outlineLevel="1">
      <c r="A37" s="207" t="str">
        <v>Grondige herziening bouwcode of ander regelgevend instrument.
[per actualisatie instrument]</v>
      </c>
      <c r="B37" s="249" t="str">
        <f>_xlfn.IFNA(VLOOKUP(A37,M4_PR_Lijsten!$B$8:$J$177,9,FALSE),"geen opmerking")</f>
        <v xml:space="preserve">Grondige herwerking stedenbouwkundige verordening (enkel luik warmte). De volledige kost ligt hoger maar zal ook bij andere afdelingen liggen. </v>
      </c>
      <c r="C37" s="208" t="s">
        <v>205</v>
      </c>
      <c r="D37" s="186">
        <v>0</v>
      </c>
      <c r="E37" s="186">
        <v>0</v>
      </c>
      <c r="F37" s="186"/>
      <c r="G37" s="186"/>
      <c r="H37" s="186"/>
      <c r="I37" s="186"/>
      <c r="M37">
        <f>_xlfn.IFNA(D37*VLOOKUP(A37,M4_PR_Lijsten!$B$8:$I$177,2,FALSE)*IF(E37=1,Q37,1),0)</f>
        <v>0</v>
      </c>
      <c r="N37">
        <f>_xlfn.IFNA(D37*VLOOKUP(A37,M4_PR_Lijsten!$B$8:$I$177,3,FALSE)*IF(E37=1,Q37,1),0)</f>
        <v>0</v>
      </c>
      <c r="O37">
        <f>_xlfn.IFNA(D37*VLOOKUP(A37,M4_PR_Lijsten!$B$8:$I$177,4,FALSE)*IF(E37=1,Q37,1),0)</f>
        <v>0</v>
      </c>
      <c r="P37">
        <f>_xlfn.IFNA(D37*VLOOKUP(A37,M4_PR_Lijsten!$B$8:$I$177,5,FALSE)*IF(E37=1,1,0),0)</f>
        <v>0</v>
      </c>
      <c r="Q37">
        <f>_xlfn.IFNA(VLOOKUP(A37,M4_PR_Lijsten!$B$8:$I$177,6,FALSE),0)</f>
        <v>0.5</v>
      </c>
      <c r="R37">
        <f>_xlfn.IFNA(D37*VLOOKUP(A37,M4_PR_Lijsten!$B$8:$I$177,7,FALSE),0)</f>
        <v>0</v>
      </c>
      <c r="S37">
        <f>_xlfn.IFNA(D37*VLOOKUP(A37,M4_PR_Lijsten!$B$8:$I$177,8,FALSE),0)</f>
        <v>0</v>
      </c>
      <c r="T37">
        <f>_xlfn.IFNA($F37*VLOOKUP($A37,M4_PR_Lijsten!$B$8:$I$177,2,FALSE)*IF($G37=1,$X37,1),0)</f>
        <v>0</v>
      </c>
      <c r="U37">
        <f>_xlfn.IFNA($F37*VLOOKUP($A37,M4_PR_Lijsten!$B$8:$I$177,3,FALSE)*IF($G37=1,$X37,1),0)</f>
        <v>0</v>
      </c>
      <c r="V37">
        <f>_xlfn.IFNA($F37*VLOOKUP($A37,M4_PR_Lijsten!$B$8:$I$177,4,FALSE)*IF($E37=1,$Q37,1),0)</f>
        <v>0</v>
      </c>
      <c r="W37">
        <f>_xlfn.IFNA($F37*VLOOKUP($A37,M4_PR_Lijsten!$B$8:$I$177,5,FALSE)*IF(G37=1,1,0),0)</f>
        <v>0</v>
      </c>
      <c r="X37">
        <f>_xlfn.IFNA(VLOOKUP($A37,M4_PR_Lijsten!$B$8:$I$177,6,FALSE),0)</f>
        <v>0.5</v>
      </c>
      <c r="Y37">
        <f>_xlfn.IFNA($F37*VLOOKUP($A37,M4_PR_Lijsten!$B$8:$I$177,7,FALSE),0)</f>
        <v>0</v>
      </c>
      <c r="Z37">
        <f>_xlfn.IFNA($F37*VLOOKUP($A37,M4_PR_Lijsten!$B$8:$I$177,8,FALSE),0)</f>
        <v>0</v>
      </c>
      <c r="AA37">
        <f>_xlfn.IFNA($H37*VLOOKUP($A37,M4_PR_Lijsten!$B$8:$I$177,2,FALSE)*IF($I37=1,$AE37,1),0)</f>
        <v>0</v>
      </c>
      <c r="AB37">
        <f>_xlfn.IFNA($H37*VLOOKUP($A37,M4_PR_Lijsten!$B$8:$I$177,3,FALSE)*IF($I37=1,$AE37,1),0)</f>
        <v>0</v>
      </c>
      <c r="AC37">
        <f>_xlfn.IFNA($H37*VLOOKUP($A37,M4_PR_Lijsten!$B$8:$I$177,4,FALSE)*IF($I37=1,$AE37,1),0)</f>
        <v>0</v>
      </c>
      <c r="AD37">
        <f>_xlfn.IFNA($H37*VLOOKUP($A37,M4_PR_Lijsten!$B$8:$I$177,5,FALSE)*IF(I37=1,1,0),0)</f>
        <v>0</v>
      </c>
      <c r="AE37">
        <f>_xlfn.IFNA(VLOOKUP($A37,M4_PR_Lijsten!$B$8:$I$177,6,FALSE),0)</f>
        <v>0.5</v>
      </c>
      <c r="AF37">
        <f>_xlfn.IFNA($H37*VLOOKUP($A37,M4_PR_Lijsten!$B$8:$I$177,7,FALSE),0)</f>
        <v>0</v>
      </c>
      <c r="AG37">
        <f>_xlfn.IFNA($H37*VLOOKUP($A37,M4_PR_Lijsten!$B$8:$I$177,8,FALSE),0)</f>
        <v>0</v>
      </c>
    </row>
    <row r="38" spans="1:33" ht="38.25" outlineLevel="1">
      <c r="A38" s="207" t="str">
        <v>Onderhoud &amp; toetsing van de lokale regelgeving</v>
      </c>
      <c r="B38" s="249" t="str">
        <f>_xlfn.IFNA(VLOOKUP(A38,M4_PR_Lijsten!$B$8:$J$177,9,FALSE),"geen opmerking")</f>
        <v>De gemeentelijke stedenbouwkundige verordening regelmatig updaten met nieuwe kennis of ervaringen (bv. Geluidswetgeving buitenunits, gemeenschappelijke stookplaatsen, ….</v>
      </c>
      <c r="C38" s="208" t="s">
        <v>206</v>
      </c>
      <c r="D38" s="186">
        <v>6</v>
      </c>
      <c r="E38" s="187"/>
      <c r="F38" s="186"/>
      <c r="G38" s="187"/>
      <c r="H38" s="186"/>
      <c r="I38" s="187"/>
      <c r="M38">
        <f>_xlfn.IFNA(D38*VLOOKUP(A38,M4_PR_Lijsten!$B$8:$I$177,2,FALSE)*IF(E38=1,Q38,1),0)</f>
        <v>5250</v>
      </c>
      <c r="N38">
        <f>_xlfn.IFNA(D38*VLOOKUP(A38,M4_PR_Lijsten!$B$8:$I$177,3,FALSE)*IF(E38=1,Q38,1),0)</f>
        <v>2250</v>
      </c>
      <c r="O38">
        <f>_xlfn.IFNA(D38*VLOOKUP(A38,M4_PR_Lijsten!$B$8:$I$177,4,FALSE)*IF(E38=1,Q38,1),0)</f>
        <v>0</v>
      </c>
      <c r="P38">
        <f>_xlfn.IFNA(D38*VLOOKUP(A38,M4_PR_Lijsten!$B$8:$I$177,5,FALSE)*IF(E38=1,1,0),0)</f>
        <v>0</v>
      </c>
      <c r="Q38">
        <f>_xlfn.IFNA(VLOOKUP(A38,M4_PR_Lijsten!$B$8:$I$177,6,FALSE),0)</f>
        <v>0.5</v>
      </c>
      <c r="R38">
        <f>_xlfn.IFNA(D38*VLOOKUP(A38,M4_PR_Lijsten!$B$8:$I$177,7,FALSE),0)</f>
        <v>0</v>
      </c>
      <c r="S38">
        <f>_xlfn.IFNA(D38*VLOOKUP(A38,M4_PR_Lijsten!$B$8:$I$177,8,FALSE),0)</f>
        <v>0</v>
      </c>
      <c r="T38">
        <f>_xlfn.IFNA($F38*VLOOKUP($A38,M4_PR_Lijsten!$B$8:$I$177,2,FALSE)*IF($G38=1,$X38,1),0)</f>
        <v>0</v>
      </c>
      <c r="U38">
        <f>_xlfn.IFNA($F38*VLOOKUP($A38,M4_PR_Lijsten!$B$8:$I$177,3,FALSE)*IF($G38=1,$X38,1),0)</f>
        <v>0</v>
      </c>
      <c r="V38">
        <f>_xlfn.IFNA($F38*VLOOKUP($A38,M4_PR_Lijsten!$B$8:$I$177,4,FALSE)*IF($E38=1,$Q38,1),0)</f>
        <v>0</v>
      </c>
      <c r="W38">
        <f>_xlfn.IFNA($F38*VLOOKUP($A38,M4_PR_Lijsten!$B$8:$I$177,5,FALSE)*IF(G38=1,1,0),0)</f>
        <v>0</v>
      </c>
      <c r="X38">
        <f>_xlfn.IFNA(VLOOKUP($A38,M4_PR_Lijsten!$B$8:$I$177,6,FALSE),0)</f>
        <v>0.5</v>
      </c>
      <c r="Y38">
        <f>_xlfn.IFNA($F38*VLOOKUP($A38,M4_PR_Lijsten!$B$8:$I$177,7,FALSE),0)</f>
        <v>0</v>
      </c>
      <c r="Z38">
        <f>_xlfn.IFNA($F38*VLOOKUP($A38,M4_PR_Lijsten!$B$8:$I$177,8,FALSE),0)</f>
        <v>0</v>
      </c>
      <c r="AA38">
        <f>_xlfn.IFNA($H38*VLOOKUP($A38,M4_PR_Lijsten!$B$8:$I$177,2,FALSE)*IF($I38=1,$AE38,1),0)</f>
        <v>0</v>
      </c>
      <c r="AB38">
        <f>_xlfn.IFNA($H38*VLOOKUP($A38,M4_PR_Lijsten!$B$8:$I$177,3,FALSE)*IF($I38=1,$AE38,1),0)</f>
        <v>0</v>
      </c>
      <c r="AC38">
        <f>_xlfn.IFNA($H38*VLOOKUP($A38,M4_PR_Lijsten!$B$8:$I$177,4,FALSE)*IF($I38=1,$AE38,1),0)</f>
        <v>0</v>
      </c>
      <c r="AD38">
        <f>_xlfn.IFNA($H38*VLOOKUP($A38,M4_PR_Lijsten!$B$8:$I$177,5,FALSE)*IF(I38=1,1,0),0)</f>
        <v>0</v>
      </c>
      <c r="AE38">
        <f>_xlfn.IFNA(VLOOKUP($A38,M4_PR_Lijsten!$B$8:$I$177,6,FALSE),0)</f>
        <v>0.5</v>
      </c>
      <c r="AF38">
        <f>_xlfn.IFNA($H38*VLOOKUP($A38,M4_PR_Lijsten!$B$8:$I$177,7,FALSE),0)</f>
        <v>0</v>
      </c>
      <c r="AG38">
        <f>_xlfn.IFNA($H38*VLOOKUP($A38,M4_PR_Lijsten!$B$8:$I$177,8,FALSE),0)</f>
        <v>0</v>
      </c>
    </row>
    <row r="39" spans="1:33" ht="30.75" customHeight="1" outlineLevel="1">
      <c r="A39" s="207" t="str">
        <v>Opstarten van een traject voor versnelde introductie warmtepompen (trigger: rentabiliteit) [opstartkost]</v>
      </c>
      <c r="B39" s="249" t="str">
        <f>_xlfn.IFNA(VLOOKUP(A39,M4_PR_Lijsten!$B$8:$J$177,9,FALSE),"geen opmerking")</f>
        <v>Het uitwerken van een communicatieplan en opzetten van groepsaankoop of andere ondersteuning</v>
      </c>
      <c r="C39" s="208"/>
      <c r="D39" s="186">
        <v>1</v>
      </c>
      <c r="E39" s="187"/>
      <c r="F39" s="186"/>
      <c r="G39" s="187"/>
      <c r="H39" s="186"/>
      <c r="I39" s="187"/>
      <c r="M39">
        <f>_xlfn.IFNA(D39*VLOOKUP(A39,M4_PR_Lijsten!$B$8:$I$177,2,FALSE)*IF(E39=1,Q39,1),0)</f>
        <v>1750</v>
      </c>
      <c r="N39">
        <f>_xlfn.IFNA(D39*VLOOKUP(A39,M4_PR_Lijsten!$B$8:$I$177,3,FALSE)*IF(E39=1,Q39,1),0)</f>
        <v>1875</v>
      </c>
      <c r="O39">
        <f>_xlfn.IFNA(D39*VLOOKUP(A39,M4_PR_Lijsten!$B$8:$I$177,4,FALSE)*IF(E39=1,Q39,1),0)</f>
        <v>812.5</v>
      </c>
      <c r="P39">
        <f>_xlfn.IFNA(D39*VLOOKUP(A39,M4_PR_Lijsten!$B$8:$I$177,5,FALSE)*IF(E39=1,1,0),0)</f>
        <v>0</v>
      </c>
      <c r="Q39">
        <f>_xlfn.IFNA(VLOOKUP(A39,M4_PR_Lijsten!$B$8:$I$177,6,FALSE),0)</f>
        <v>1</v>
      </c>
      <c r="R39">
        <f>_xlfn.IFNA(D39*VLOOKUP(A39,M4_PR_Lijsten!$B$8:$I$177,7,FALSE),0)</f>
        <v>0</v>
      </c>
      <c r="S39">
        <f>_xlfn.IFNA(D39*VLOOKUP(A39,M4_PR_Lijsten!$B$8:$I$177,8,FALSE),0)</f>
        <v>0</v>
      </c>
      <c r="T39">
        <f>_xlfn.IFNA($F39*VLOOKUP($A39,M4_PR_Lijsten!$B$8:$I$177,2,FALSE)*IF($G39=1,$X39,1),0)</f>
        <v>0</v>
      </c>
      <c r="U39">
        <f>_xlfn.IFNA($F39*VLOOKUP($A39,M4_PR_Lijsten!$B$8:$I$177,3,FALSE)*IF($G39=1,$X39,1),0)</f>
        <v>0</v>
      </c>
      <c r="V39">
        <f>_xlfn.IFNA($F39*VLOOKUP($A39,M4_PR_Lijsten!$B$8:$I$177,4,FALSE)*IF($E39=1,$Q39,1),0)</f>
        <v>0</v>
      </c>
      <c r="W39">
        <f>_xlfn.IFNA($F39*VLOOKUP($A39,M4_PR_Lijsten!$B$8:$I$177,5,FALSE)*IF(G39=1,1,0),0)</f>
        <v>0</v>
      </c>
      <c r="X39">
        <f>_xlfn.IFNA(VLOOKUP($A39,M4_PR_Lijsten!$B$8:$I$177,6,FALSE),0)</f>
        <v>1</v>
      </c>
      <c r="Y39">
        <f>_xlfn.IFNA($F39*VLOOKUP($A39,M4_PR_Lijsten!$B$8:$I$177,7,FALSE),0)</f>
        <v>0</v>
      </c>
      <c r="Z39">
        <f>_xlfn.IFNA($F39*VLOOKUP($A39,M4_PR_Lijsten!$B$8:$I$177,8,FALSE),0)</f>
        <v>0</v>
      </c>
      <c r="AA39">
        <f>_xlfn.IFNA($H39*VLOOKUP($A39,M4_PR_Lijsten!$B$8:$I$177,2,FALSE)*IF($I39=1,$AE39,1),0)</f>
        <v>0</v>
      </c>
      <c r="AB39">
        <f>_xlfn.IFNA($H39*VLOOKUP($A39,M4_PR_Lijsten!$B$8:$I$177,3,FALSE)*IF($I39=1,$AE39,1),0)</f>
        <v>0</v>
      </c>
      <c r="AC39">
        <f>_xlfn.IFNA($H39*VLOOKUP($A39,M4_PR_Lijsten!$B$8:$I$177,4,FALSE)*IF($I39=1,$AE39,1),0)</f>
        <v>0</v>
      </c>
      <c r="AD39">
        <f>_xlfn.IFNA($H39*VLOOKUP($A39,M4_PR_Lijsten!$B$8:$I$177,5,FALSE)*IF(I39=1,1,0),0)</f>
        <v>0</v>
      </c>
      <c r="AE39">
        <f>_xlfn.IFNA(VLOOKUP($A39,M4_PR_Lijsten!$B$8:$I$177,6,FALSE),0)</f>
        <v>1</v>
      </c>
      <c r="AF39">
        <f>_xlfn.IFNA($H39*VLOOKUP($A39,M4_PR_Lijsten!$B$8:$I$177,7,FALSE),0)</f>
        <v>0</v>
      </c>
      <c r="AG39">
        <f>_xlfn.IFNA($H39*VLOOKUP($A39,M4_PR_Lijsten!$B$8:$I$177,8,FALSE),0)</f>
        <v>0</v>
      </c>
    </row>
    <row r="40" spans="1:33" ht="38.25" outlineLevel="1">
      <c r="A40" s="207" t="str">
        <v>Opstarten van verhuurders opvolging [opstartkost]</v>
      </c>
      <c r="B40" s="249" t="str">
        <f>_xlfn.IFNA(VLOOKUP(A40,M4_PR_Lijsten!$B$8:$J$177,9,FALSE),"geen opmerking")</f>
        <v>Het opstarten van een traject om meer vat te krijgen op de verhuurders. Zorgen dat ze bereikbaar zijn, eventuele regelgeving breed communiceren, …</v>
      </c>
      <c r="C40" s="208"/>
      <c r="D40" s="186">
        <v>1</v>
      </c>
      <c r="E40" s="187"/>
      <c r="F40" s="186"/>
      <c r="G40" s="187"/>
      <c r="H40" s="186"/>
      <c r="I40" s="187"/>
      <c r="M40">
        <f>_xlfn.IFNA(D40*VLOOKUP(A40,M4_PR_Lijsten!$B$8:$I$177,2,FALSE)*IF(E40=1,Q40,1),0)</f>
        <v>1750</v>
      </c>
      <c r="N40">
        <f>_xlfn.IFNA(D40*VLOOKUP(A40,M4_PR_Lijsten!$B$8:$I$177,3,FALSE)*IF(E40=1,Q40,1),0)</f>
        <v>1500</v>
      </c>
      <c r="O40">
        <f>_xlfn.IFNA(D40*VLOOKUP(A40,M4_PR_Lijsten!$B$8:$I$177,4,FALSE)*IF(E40=1,Q40,1),0)</f>
        <v>0</v>
      </c>
      <c r="P40">
        <f>_xlfn.IFNA(D40*VLOOKUP(A40,M4_PR_Lijsten!$B$8:$I$177,5,FALSE)*IF(E40=1,1,0),0)</f>
        <v>0</v>
      </c>
      <c r="Q40">
        <f>_xlfn.IFNA(VLOOKUP(A40,M4_PR_Lijsten!$B$8:$I$177,6,FALSE),0)</f>
        <v>1</v>
      </c>
      <c r="R40">
        <f>_xlfn.IFNA(D40*VLOOKUP(A40,M4_PR_Lijsten!$B$8:$I$177,7,FALSE),0)</f>
        <v>0</v>
      </c>
      <c r="S40">
        <f>_xlfn.IFNA(D40*VLOOKUP(A40,M4_PR_Lijsten!$B$8:$I$177,8,FALSE),0)</f>
        <v>0</v>
      </c>
      <c r="T40">
        <f>_xlfn.IFNA($F40*VLOOKUP($A40,M4_PR_Lijsten!$B$8:$I$177,2,FALSE)*IF($G40=1,$X40,1),0)</f>
        <v>0</v>
      </c>
      <c r="U40">
        <f>_xlfn.IFNA($F40*VLOOKUP($A40,M4_PR_Lijsten!$B$8:$I$177,3,FALSE)*IF($G40=1,$X40,1),0)</f>
        <v>0</v>
      </c>
      <c r="V40">
        <f>_xlfn.IFNA($F40*VLOOKUP($A40,M4_PR_Lijsten!$B$8:$I$177,4,FALSE)*IF($E40=1,$Q40,1),0)</f>
        <v>0</v>
      </c>
      <c r="W40">
        <f>_xlfn.IFNA($F40*VLOOKUP($A40,M4_PR_Lijsten!$B$8:$I$177,5,FALSE)*IF(G40=1,1,0),0)</f>
        <v>0</v>
      </c>
      <c r="X40">
        <f>_xlfn.IFNA(VLOOKUP($A40,M4_PR_Lijsten!$B$8:$I$177,6,FALSE),0)</f>
        <v>1</v>
      </c>
      <c r="Y40">
        <f>_xlfn.IFNA($F40*VLOOKUP($A40,M4_PR_Lijsten!$B$8:$I$177,7,FALSE),0)</f>
        <v>0</v>
      </c>
      <c r="Z40">
        <f>_xlfn.IFNA($F40*VLOOKUP($A40,M4_PR_Lijsten!$B$8:$I$177,8,FALSE),0)</f>
        <v>0</v>
      </c>
      <c r="AA40">
        <f>_xlfn.IFNA($H40*VLOOKUP($A40,M4_PR_Lijsten!$B$8:$I$177,2,FALSE)*IF($I40=1,$AE40,1),0)</f>
        <v>0</v>
      </c>
      <c r="AB40">
        <f>_xlfn.IFNA($H40*VLOOKUP($A40,M4_PR_Lijsten!$B$8:$I$177,3,FALSE)*IF($I40=1,$AE40,1),0)</f>
        <v>0</v>
      </c>
      <c r="AC40">
        <f>_xlfn.IFNA($H40*VLOOKUP($A40,M4_PR_Lijsten!$B$8:$I$177,4,FALSE)*IF($I40=1,$AE40,1),0)</f>
        <v>0</v>
      </c>
      <c r="AD40">
        <f>_xlfn.IFNA($H40*VLOOKUP($A40,M4_PR_Lijsten!$B$8:$I$177,5,FALSE)*IF(I40=1,1,0),0)</f>
        <v>0</v>
      </c>
      <c r="AE40">
        <f>_xlfn.IFNA(VLOOKUP($A40,M4_PR_Lijsten!$B$8:$I$177,6,FALSE),0)</f>
        <v>1</v>
      </c>
      <c r="AF40">
        <f>_xlfn.IFNA($H40*VLOOKUP($A40,M4_PR_Lijsten!$B$8:$I$177,7,FALSE),0)</f>
        <v>0</v>
      </c>
      <c r="AG40">
        <f>_xlfn.IFNA($H40*VLOOKUP($A40,M4_PR_Lijsten!$B$8:$I$177,8,FALSE),0)</f>
        <v>0</v>
      </c>
    </row>
    <row r="41" spans="1:33" outlineLevel="1">
      <c r="A41" s="207">
        <v>0</v>
      </c>
      <c r="B41" s="249" t="str">
        <f>_xlfn.IFNA(VLOOKUP(A41,M4_PR_Lijsten!$B$8:$J$177,9,FALSE),"geen opmerking")</f>
        <v>geen opmerking</v>
      </c>
      <c r="C41" s="208"/>
      <c r="D41" s="186"/>
      <c r="E41" s="187"/>
      <c r="F41" s="186"/>
      <c r="G41" s="187"/>
      <c r="H41" s="186"/>
      <c r="I41" s="187"/>
      <c r="M41">
        <f>_xlfn.IFNA(D41*VLOOKUP(A41,M4_PR_Lijsten!$B$8:$I$177,2,FALSE)*IF(E41=1,Q41,1),0)</f>
        <v>0</v>
      </c>
      <c r="N41">
        <f>_xlfn.IFNA(D41*VLOOKUP(A41,M4_PR_Lijsten!$B$8:$I$177,3,FALSE)*IF(E41=1,Q41,1),0)</f>
        <v>0</v>
      </c>
      <c r="O41">
        <f>_xlfn.IFNA(D41*VLOOKUP(A41,M4_PR_Lijsten!$B$8:$I$177,4,FALSE)*IF(E41=1,Q41,1),0)</f>
        <v>0</v>
      </c>
      <c r="P41">
        <f>_xlfn.IFNA(D41*VLOOKUP(A41,M4_PR_Lijsten!$B$8:$I$177,5,FALSE)*IF(E41=1,1,0),0)</f>
        <v>0</v>
      </c>
      <c r="Q41">
        <f>_xlfn.IFNA(VLOOKUP(A41,M4_PR_Lijsten!$B$8:$I$177,6,FALSE),0)</f>
        <v>0</v>
      </c>
      <c r="R41">
        <f>_xlfn.IFNA(D41*VLOOKUP(A41,M4_PR_Lijsten!$B$8:$I$177,7,FALSE),0)</f>
        <v>0</v>
      </c>
      <c r="S41">
        <f>_xlfn.IFNA(D41*VLOOKUP(A41,M4_PR_Lijsten!$B$8:$I$177,8,FALSE),0)</f>
        <v>0</v>
      </c>
      <c r="T41">
        <f>_xlfn.IFNA($F41*VLOOKUP($A41,M4_PR_Lijsten!$B$8:$I$177,2,FALSE)*IF($G41=1,$X41,1),0)</f>
        <v>0</v>
      </c>
      <c r="U41">
        <f>_xlfn.IFNA($F41*VLOOKUP($A41,M4_PR_Lijsten!$B$8:$I$177,3,FALSE)*IF($G41=1,$X41,1),0)</f>
        <v>0</v>
      </c>
      <c r="V41">
        <f>_xlfn.IFNA($F41*VLOOKUP($A41,M4_PR_Lijsten!$B$8:$I$177,4,FALSE)*IF($E41=1,$Q41,1),0)</f>
        <v>0</v>
      </c>
      <c r="W41">
        <f>_xlfn.IFNA($F41*VLOOKUP($A41,M4_PR_Lijsten!$B$8:$I$177,5,FALSE)*IF(G41=1,1,0),0)</f>
        <v>0</v>
      </c>
      <c r="X41">
        <f>_xlfn.IFNA(VLOOKUP($A41,M4_PR_Lijsten!$B$8:$I$177,6,FALSE),0)</f>
        <v>0</v>
      </c>
      <c r="Y41">
        <f>_xlfn.IFNA($F41*VLOOKUP($A41,M4_PR_Lijsten!$B$8:$I$177,7,FALSE),0)</f>
        <v>0</v>
      </c>
      <c r="Z41">
        <f>_xlfn.IFNA($F41*VLOOKUP($A41,M4_PR_Lijsten!$B$8:$I$177,8,FALSE),0)</f>
        <v>0</v>
      </c>
      <c r="AA41">
        <f>_xlfn.IFNA($H41*VLOOKUP($A41,M4_PR_Lijsten!$B$8:$I$177,2,FALSE)*IF($I41=1,$AE41,1),0)</f>
        <v>0</v>
      </c>
      <c r="AB41">
        <f>_xlfn.IFNA($H41*VLOOKUP($A41,M4_PR_Lijsten!$B$8:$I$177,3,FALSE)*IF($I41=1,$AE41,1),0)</f>
        <v>0</v>
      </c>
      <c r="AC41">
        <f>_xlfn.IFNA($H41*VLOOKUP($A41,M4_PR_Lijsten!$B$8:$I$177,4,FALSE)*IF($I41=1,$AE41,1),0)</f>
        <v>0</v>
      </c>
      <c r="AD41">
        <f>_xlfn.IFNA($H41*VLOOKUP($A41,M4_PR_Lijsten!$B$8:$I$177,5,FALSE)*IF(I41=1,1,0),0)</f>
        <v>0</v>
      </c>
      <c r="AE41">
        <f>_xlfn.IFNA(VLOOKUP($A41,M4_PR_Lijsten!$B$8:$I$177,6,FALSE),0)</f>
        <v>0</v>
      </c>
      <c r="AF41">
        <f>_xlfn.IFNA($H41*VLOOKUP($A41,M4_PR_Lijsten!$B$8:$I$177,7,FALSE),0)</f>
        <v>0</v>
      </c>
      <c r="AG41">
        <f>_xlfn.IFNA($H41*VLOOKUP($A41,M4_PR_Lijsten!$B$8:$I$177,8,FALSE),0)</f>
        <v>0</v>
      </c>
    </row>
    <row r="42" spans="1:33" outlineLevel="1">
      <c r="A42" s="209">
        <v>0</v>
      </c>
      <c r="B42" s="250" t="str">
        <f>_xlfn.IFNA(VLOOKUP(A42,M4_PR_Lijsten!$B$8:$J$177,9,FALSE),"geen opmerking")</f>
        <v>geen opmerking</v>
      </c>
      <c r="C42" s="210"/>
      <c r="D42" s="190"/>
      <c r="E42" s="191"/>
      <c r="F42" s="190"/>
      <c r="G42" s="191"/>
      <c r="H42" s="190"/>
      <c r="I42" s="191"/>
      <c r="M42">
        <f>_xlfn.IFNA(D42*VLOOKUP(A42,M4_PR_Lijsten!$B$8:$I$177,2,FALSE)*IF(E42=1,Q42,1),0)</f>
        <v>0</v>
      </c>
      <c r="N42">
        <f>_xlfn.IFNA(D42*VLOOKUP(A42,M4_PR_Lijsten!$B$8:$I$177,3,FALSE)*IF(E42=1,Q42,1),0)</f>
        <v>0</v>
      </c>
      <c r="O42">
        <f>_xlfn.IFNA(D42*VLOOKUP(A42,M4_PR_Lijsten!$B$8:$I$177,4,FALSE)*IF(E42=1,Q42,1),0)</f>
        <v>0</v>
      </c>
      <c r="P42">
        <f>_xlfn.IFNA(D42*VLOOKUP(A42,M4_PR_Lijsten!$B$8:$I$177,5,FALSE)*IF(E42=1,1,0),0)</f>
        <v>0</v>
      </c>
      <c r="Q42">
        <f>_xlfn.IFNA(VLOOKUP(A42,M4_PR_Lijsten!$B$8:$I$177,6,FALSE),0)</f>
        <v>0</v>
      </c>
      <c r="R42">
        <f>_xlfn.IFNA(D42*VLOOKUP(A42,M4_PR_Lijsten!$B$8:$I$177,7,FALSE),0)</f>
        <v>0</v>
      </c>
      <c r="S42">
        <f>_xlfn.IFNA(D42*VLOOKUP(A42,M4_PR_Lijsten!$B$8:$I$177,8,FALSE),0)</f>
        <v>0</v>
      </c>
      <c r="T42">
        <f>_xlfn.IFNA($F42*VLOOKUP($A42,M4_PR_Lijsten!$B$8:$I$177,2,FALSE)*IF($G42=1,$X42,1),0)</f>
        <v>0</v>
      </c>
      <c r="U42">
        <f>_xlfn.IFNA($F42*VLOOKUP($A42,M4_PR_Lijsten!$B$8:$I$177,3,FALSE)*IF($G42=1,$X42,1),0)</f>
        <v>0</v>
      </c>
      <c r="V42">
        <f>_xlfn.IFNA($F42*VLOOKUP($A42,M4_PR_Lijsten!$B$8:$I$177,4,FALSE)*IF($E42=1,$Q42,1),0)</f>
        <v>0</v>
      </c>
      <c r="W42">
        <f>_xlfn.IFNA($F42*VLOOKUP($A42,M4_PR_Lijsten!$B$8:$I$177,5,FALSE)*IF(G42=1,1,0),0)</f>
        <v>0</v>
      </c>
      <c r="X42">
        <f>_xlfn.IFNA(VLOOKUP($A42,M4_PR_Lijsten!$B$8:$I$177,6,FALSE),0)</f>
        <v>0</v>
      </c>
      <c r="Y42">
        <f>_xlfn.IFNA($F42*VLOOKUP($A42,M4_PR_Lijsten!$B$8:$I$177,7,FALSE),0)</f>
        <v>0</v>
      </c>
      <c r="Z42">
        <f>_xlfn.IFNA($F42*VLOOKUP($A42,M4_PR_Lijsten!$B$8:$I$177,8,FALSE),0)</f>
        <v>0</v>
      </c>
      <c r="AA42">
        <f>_xlfn.IFNA($H42*VLOOKUP($A42,M4_PR_Lijsten!$B$8:$I$177,2,FALSE)*IF($I42=1,$AE42,1),0)</f>
        <v>0</v>
      </c>
      <c r="AB42">
        <f>_xlfn.IFNA($H42*VLOOKUP($A42,M4_PR_Lijsten!$B$8:$I$177,3,FALSE)*IF($I42=1,$AE42,1),0)</f>
        <v>0</v>
      </c>
      <c r="AC42">
        <f>_xlfn.IFNA($H42*VLOOKUP($A42,M4_PR_Lijsten!$B$8:$I$177,4,FALSE)*IF($I42=1,$AE42,1),0)</f>
        <v>0</v>
      </c>
      <c r="AD42">
        <f>_xlfn.IFNA($H42*VLOOKUP($A42,M4_PR_Lijsten!$B$8:$I$177,5,FALSE)*IF(I42=1,1,0),0)</f>
        <v>0</v>
      </c>
      <c r="AE42">
        <f>_xlfn.IFNA(VLOOKUP($A42,M4_PR_Lijsten!$B$8:$I$177,6,FALSE),0)</f>
        <v>0</v>
      </c>
      <c r="AF42">
        <f>_xlfn.IFNA($H42*VLOOKUP($A42,M4_PR_Lijsten!$B$8:$I$177,7,FALSE),0)</f>
        <v>0</v>
      </c>
      <c r="AG42">
        <f>_xlfn.IFNA($H42*VLOOKUP($A42,M4_PR_Lijsten!$B$8:$I$177,8,FALSE),0)</f>
        <v>0</v>
      </c>
    </row>
    <row r="43" spans="1:33" ht="15.75" thickBot="1">
      <c r="A43" s="34" t="s">
        <v>8</v>
      </c>
      <c r="B43" s="153"/>
      <c r="C43" s="137"/>
      <c r="D43" s="35"/>
      <c r="E43" s="35"/>
      <c r="F43" s="35"/>
      <c r="G43" s="35"/>
      <c r="H43" s="35"/>
      <c r="I43" s="35"/>
      <c r="J43">
        <f>SUM(M44:M50)/$M$5+SUM(N44:N50)/$N$5+SUM(O44:O50)/$O$5</f>
        <v>36</v>
      </c>
      <c r="K43">
        <f>SUM(T44:T50)/$M$5+SUM(U44:U50)/$N$5+SUM(V44:V50)/$O$5</f>
        <v>0</v>
      </c>
      <c r="L43">
        <f>SUM(AA44:AA50)/$M$5+SUM(AB44:AB50)/$N$5+SUM(AC44:AC50)/$O$5</f>
        <v>0</v>
      </c>
    </row>
    <row r="44" spans="1:33" ht="39" outlineLevel="1" thickTop="1">
      <c r="A44" s="211" t="str" cm="1">
        <f t="array" ref="A44:A50">M4_PR_Lijsten!B95:B101</f>
        <v>Opleiding andere diensten - basiskennis en verwijzingssystemen
[per kalenderjaar]</v>
      </c>
      <c r="B44" s="180" t="str">
        <f>_xlfn.IFNA(VLOOKUP(A44,M4_PR_Lijsten!$B$8:$J$177,9,FALSE),"geen opmerking")</f>
        <v xml:space="preserve">Opleidingsdagen, bv via VVSG volgen </v>
      </c>
      <c r="C44" s="212" t="s">
        <v>207</v>
      </c>
      <c r="D44" s="182">
        <v>6</v>
      </c>
      <c r="E44" s="182"/>
      <c r="F44" s="182"/>
      <c r="G44" s="182"/>
      <c r="H44" s="182"/>
      <c r="I44" s="182"/>
      <c r="M44">
        <f>_xlfn.IFNA(D44*VLOOKUP(A44,M4_PR_Lijsten!$B$8:$I$177,2,FALSE)*IF(E44=1,Q44,1),0)</f>
        <v>5250</v>
      </c>
      <c r="N44">
        <f>_xlfn.IFNA(D44*VLOOKUP(A44,M4_PR_Lijsten!$B$8:$I$177,3,FALSE)*IF(E44=1,Q44,1),0)</f>
        <v>2250</v>
      </c>
      <c r="O44">
        <f>_xlfn.IFNA(D44*VLOOKUP(A44,M4_PR_Lijsten!$B$8:$I$177,4,FALSE)*IF(E44=1,Q44,1),0)</f>
        <v>0</v>
      </c>
      <c r="P44">
        <f>_xlfn.IFNA(D44*VLOOKUP(A44,M4_PR_Lijsten!$B$8:$I$177,5,FALSE)*IF(E44=1,1,0),0)</f>
        <v>0</v>
      </c>
      <c r="Q44">
        <f>_xlfn.IFNA(VLOOKUP(A44,M4_PR_Lijsten!$B$8:$I$177,6,FALSE),0)</f>
        <v>1</v>
      </c>
      <c r="R44">
        <f>_xlfn.IFNA(D44*VLOOKUP(A44,M4_PR_Lijsten!$B$8:$I$177,7,FALSE),0)</f>
        <v>0</v>
      </c>
      <c r="S44">
        <f>_xlfn.IFNA(D44*VLOOKUP(A44,M4_PR_Lijsten!$B$8:$I$177,8,FALSE),0)</f>
        <v>0</v>
      </c>
      <c r="T44">
        <f>_xlfn.IFNA($F44*VLOOKUP($A44,M4_PR_Lijsten!$B$8:$I$177,2,FALSE)*IF($G44=1,$X44,1),0)</f>
        <v>0</v>
      </c>
      <c r="U44">
        <f>_xlfn.IFNA($F44*VLOOKUP($A44,M4_PR_Lijsten!$B$8:$I$177,3,FALSE)*IF($G44=1,$X44,1),0)</f>
        <v>0</v>
      </c>
      <c r="V44">
        <f>_xlfn.IFNA($F44*VLOOKUP($A44,M4_PR_Lijsten!$B$8:$I$177,4,FALSE)*IF($E44=1,$Q44,1),0)</f>
        <v>0</v>
      </c>
      <c r="W44">
        <f>_xlfn.IFNA($F44*VLOOKUP($A44,M4_PR_Lijsten!$B$8:$I$177,5,FALSE)*IF(G44=1,1,0),0)</f>
        <v>0</v>
      </c>
      <c r="X44">
        <f>_xlfn.IFNA(VLOOKUP($A44,M4_PR_Lijsten!$B$8:$I$177,6,FALSE),0)</f>
        <v>1</v>
      </c>
      <c r="Y44">
        <f>_xlfn.IFNA($F44*VLOOKUP($A44,M4_PR_Lijsten!$B$8:$I$177,7,FALSE),0)</f>
        <v>0</v>
      </c>
      <c r="Z44">
        <f>_xlfn.IFNA($F44*VLOOKUP($A44,M4_PR_Lijsten!$B$8:$I$177,8,FALSE),0)</f>
        <v>0</v>
      </c>
      <c r="AA44">
        <f>_xlfn.IFNA($H44*VLOOKUP($A44,M4_PR_Lijsten!$B$8:$I$177,2,FALSE)*IF($I44=1,$AE44,1),0)</f>
        <v>0</v>
      </c>
      <c r="AB44">
        <f>_xlfn.IFNA($H44*VLOOKUP($A44,M4_PR_Lijsten!$B$8:$I$177,3,FALSE)*IF($I44=1,$AE44,1),0)</f>
        <v>0</v>
      </c>
      <c r="AC44">
        <f>_xlfn.IFNA($H44*VLOOKUP($A44,M4_PR_Lijsten!$B$8:$I$177,4,FALSE)*IF($I44=1,$AE44,1),0)</f>
        <v>0</v>
      </c>
      <c r="AD44">
        <f>_xlfn.IFNA($H44*VLOOKUP($A44,M4_PR_Lijsten!$B$8:$I$177,5,FALSE)*IF(I44=1,1,0),0)</f>
        <v>0</v>
      </c>
      <c r="AE44">
        <f>_xlfn.IFNA(VLOOKUP($A44,M4_PR_Lijsten!$B$8:$I$177,6,FALSE),0)</f>
        <v>1</v>
      </c>
      <c r="AF44">
        <f>_xlfn.IFNA($H44*VLOOKUP($A44,M4_PR_Lijsten!$B$8:$I$177,7,FALSE),0)</f>
        <v>0</v>
      </c>
      <c r="AG44">
        <f>_xlfn.IFNA($H44*VLOOKUP($A44,M4_PR_Lijsten!$B$8:$I$177,8,FALSE),0)</f>
        <v>0</v>
      </c>
    </row>
    <row r="45" spans="1:33" ht="38.25" outlineLevel="1">
      <c r="A45" s="213" t="str">
        <v>Team &amp; taakplanning 
[per kalenderjaar]</v>
      </c>
      <c r="B45" s="249" t="str">
        <f>_xlfn.IFNA(VLOOKUP(A45,M4_PR_Lijsten!$B$8:$J$177,9,FALSE),"geen opmerking")</f>
        <v>Jaarplanning opmaken en beheren door 1 aangestelde coördinatir</v>
      </c>
      <c r="C45" s="214" t="s">
        <v>208</v>
      </c>
      <c r="D45" s="186">
        <v>6</v>
      </c>
      <c r="E45" s="187"/>
      <c r="F45" s="186"/>
      <c r="G45" s="187"/>
      <c r="H45" s="186"/>
      <c r="I45" s="187"/>
      <c r="M45">
        <f>_xlfn.IFNA(D45*VLOOKUP(A45,M4_PR_Lijsten!$B$8:$I$177,2,FALSE)*IF(E45=1,Q45,1),0)</f>
        <v>7875</v>
      </c>
      <c r="N45">
        <f>_xlfn.IFNA(D45*VLOOKUP(A45,M4_PR_Lijsten!$B$8:$I$177,3,FALSE)*IF(E45=1,Q45,1),0)</f>
        <v>0</v>
      </c>
      <c r="O45">
        <f>_xlfn.IFNA(D45*VLOOKUP(A45,M4_PR_Lijsten!$B$8:$I$177,4,FALSE)*IF(E45=1,Q45,1),0)</f>
        <v>0</v>
      </c>
      <c r="P45">
        <f>_xlfn.IFNA(D45*VLOOKUP(A45,M4_PR_Lijsten!$B$8:$I$177,5,FALSE)*IF(E45=1,1,0),0)</f>
        <v>0</v>
      </c>
      <c r="Q45">
        <f>_xlfn.IFNA(VLOOKUP(A45,M4_PR_Lijsten!$B$8:$I$177,6,FALSE),0)</f>
        <v>1</v>
      </c>
      <c r="R45">
        <f>_xlfn.IFNA(D45*VLOOKUP(A45,M4_PR_Lijsten!$B$8:$I$177,7,FALSE),0)</f>
        <v>0</v>
      </c>
      <c r="S45">
        <f>_xlfn.IFNA(D45*VLOOKUP(A45,M4_PR_Lijsten!$B$8:$I$177,8,FALSE),0)</f>
        <v>0</v>
      </c>
      <c r="T45">
        <f>_xlfn.IFNA($F45*VLOOKUP($A45,M4_PR_Lijsten!$B$8:$I$177,2,FALSE)*IF($G45=1,$X45,1),0)</f>
        <v>0</v>
      </c>
      <c r="U45">
        <f>_xlfn.IFNA($F45*VLOOKUP($A45,M4_PR_Lijsten!$B$8:$I$177,3,FALSE)*IF($G45=1,$X45,1),0)</f>
        <v>0</v>
      </c>
      <c r="V45">
        <f>_xlfn.IFNA($F45*VLOOKUP($A45,M4_PR_Lijsten!$B$8:$I$177,4,FALSE)*IF($E45=1,$Q45,1),0)</f>
        <v>0</v>
      </c>
      <c r="W45">
        <f>_xlfn.IFNA($F45*VLOOKUP($A45,M4_PR_Lijsten!$B$8:$I$177,5,FALSE)*IF(G45=1,1,0),0)</f>
        <v>0</v>
      </c>
      <c r="X45">
        <f>_xlfn.IFNA(VLOOKUP($A45,M4_PR_Lijsten!$B$8:$I$177,6,FALSE),0)</f>
        <v>1</v>
      </c>
      <c r="Y45">
        <f>_xlfn.IFNA($F45*VLOOKUP($A45,M4_PR_Lijsten!$B$8:$I$177,7,FALSE),0)</f>
        <v>0</v>
      </c>
      <c r="Z45">
        <f>_xlfn.IFNA($F45*VLOOKUP($A45,M4_PR_Lijsten!$B$8:$I$177,8,FALSE),0)</f>
        <v>0</v>
      </c>
      <c r="AA45">
        <f>_xlfn.IFNA($H45*VLOOKUP($A45,M4_PR_Lijsten!$B$8:$I$177,2,FALSE)*IF($I45=1,$AE45,1),0)</f>
        <v>0</v>
      </c>
      <c r="AB45">
        <f>_xlfn.IFNA($H45*VLOOKUP($A45,M4_PR_Lijsten!$B$8:$I$177,3,FALSE)*IF($I45=1,$AE45,1),0)</f>
        <v>0</v>
      </c>
      <c r="AC45">
        <f>_xlfn.IFNA($H45*VLOOKUP($A45,M4_PR_Lijsten!$B$8:$I$177,4,FALSE)*IF($I45=1,$AE45,1),0)</f>
        <v>0</v>
      </c>
      <c r="AD45">
        <f>_xlfn.IFNA($H45*VLOOKUP($A45,M4_PR_Lijsten!$B$8:$I$177,5,FALSE)*IF(I45=1,1,0),0)</f>
        <v>0</v>
      </c>
      <c r="AE45">
        <f>_xlfn.IFNA(VLOOKUP($A45,M4_PR_Lijsten!$B$8:$I$177,6,FALSE),0)</f>
        <v>1</v>
      </c>
      <c r="AF45">
        <f>_xlfn.IFNA($H45*VLOOKUP($A45,M4_PR_Lijsten!$B$8:$I$177,7,FALSE),0)</f>
        <v>0</v>
      </c>
      <c r="AG45">
        <f>_xlfn.IFNA($H45*VLOOKUP($A45,M4_PR_Lijsten!$B$8:$I$177,8,FALSE),0)</f>
        <v>0</v>
      </c>
    </row>
    <row r="46" spans="1:33" outlineLevel="1">
      <c r="A46" s="213" t="str">
        <v>reserve</v>
      </c>
      <c r="B46" s="249">
        <f>_xlfn.IFNA(VLOOKUP(A46,M4_PR_Lijsten!$B$8:$J$177,9,FALSE),"geen opmerking")</f>
        <v>0</v>
      </c>
      <c r="C46" s="214"/>
      <c r="D46" s="186"/>
      <c r="E46" s="187"/>
      <c r="F46" s="186"/>
      <c r="G46" s="187"/>
      <c r="H46" s="186"/>
      <c r="I46" s="187"/>
      <c r="M46">
        <f>_xlfn.IFNA(D46*VLOOKUP(A46,M4_PR_Lijsten!$B$8:$I$177,2,FALSE)*IF(E46=1,Q46,1),0)</f>
        <v>0</v>
      </c>
      <c r="N46">
        <f>_xlfn.IFNA(D46*VLOOKUP(A46,M4_PR_Lijsten!$B$8:$I$177,3,FALSE)*IF(E46=1,Q46,1),0)</f>
        <v>0</v>
      </c>
      <c r="O46">
        <f>_xlfn.IFNA(D46*VLOOKUP(A46,M4_PR_Lijsten!$B$8:$I$177,4,FALSE)*IF(E46=1,Q46,1),0)</f>
        <v>0</v>
      </c>
      <c r="P46">
        <f>_xlfn.IFNA(D46*VLOOKUP(A46,M4_PR_Lijsten!$B$8:$I$177,5,FALSE)*IF(E46=1,1,0),0)</f>
        <v>0</v>
      </c>
      <c r="Q46">
        <f>_xlfn.IFNA(VLOOKUP(A46,M4_PR_Lijsten!$B$8:$I$177,6,FALSE),0)</f>
        <v>1</v>
      </c>
      <c r="R46">
        <f>_xlfn.IFNA(D46*VLOOKUP(A46,M4_PR_Lijsten!$B$8:$I$177,7,FALSE),0)</f>
        <v>0</v>
      </c>
      <c r="S46">
        <f>_xlfn.IFNA(D46*VLOOKUP(A46,M4_PR_Lijsten!$B$8:$I$177,8,FALSE),0)</f>
        <v>0</v>
      </c>
      <c r="T46">
        <f>_xlfn.IFNA($F46*VLOOKUP($A46,M4_PR_Lijsten!$B$8:$I$177,2,FALSE)*IF($G46=1,$X46,1),0)</f>
        <v>0</v>
      </c>
      <c r="U46">
        <f>_xlfn.IFNA($F46*VLOOKUP($A46,M4_PR_Lijsten!$B$8:$I$177,3,FALSE)*IF($G46=1,$X46,1),0)</f>
        <v>0</v>
      </c>
      <c r="V46">
        <f>_xlfn.IFNA($F46*VLOOKUP($A46,M4_PR_Lijsten!$B$8:$I$177,4,FALSE)*IF($E46=1,$Q46,1),0)</f>
        <v>0</v>
      </c>
      <c r="W46">
        <f>_xlfn.IFNA($F46*VLOOKUP($A46,M4_PR_Lijsten!$B$8:$I$177,5,FALSE)*IF(G46=1,1,0),0)</f>
        <v>0</v>
      </c>
      <c r="X46">
        <f>_xlfn.IFNA(VLOOKUP($A46,M4_PR_Lijsten!$B$8:$I$177,6,FALSE),0)</f>
        <v>1</v>
      </c>
      <c r="Y46">
        <f>_xlfn.IFNA($F46*VLOOKUP($A46,M4_PR_Lijsten!$B$8:$I$177,7,FALSE),0)</f>
        <v>0</v>
      </c>
      <c r="Z46">
        <f>_xlfn.IFNA($F46*VLOOKUP($A46,M4_PR_Lijsten!$B$8:$I$177,8,FALSE),0)</f>
        <v>0</v>
      </c>
      <c r="AA46">
        <f>_xlfn.IFNA($H46*VLOOKUP($A46,M4_PR_Lijsten!$B$8:$I$177,2,FALSE)*IF($I46=1,$AE46,1),0)</f>
        <v>0</v>
      </c>
      <c r="AB46">
        <f>_xlfn.IFNA($H46*VLOOKUP($A46,M4_PR_Lijsten!$B$8:$I$177,3,FALSE)*IF($I46=1,$AE46,1),0)</f>
        <v>0</v>
      </c>
      <c r="AC46">
        <f>_xlfn.IFNA($H46*VLOOKUP($A46,M4_PR_Lijsten!$B$8:$I$177,4,FALSE)*IF($I46=1,$AE46,1),0)</f>
        <v>0</v>
      </c>
      <c r="AD46">
        <f>_xlfn.IFNA($H46*VLOOKUP($A46,M4_PR_Lijsten!$B$8:$I$177,5,FALSE)*IF(I46=1,1,0),0)</f>
        <v>0</v>
      </c>
      <c r="AE46">
        <f>_xlfn.IFNA(VLOOKUP($A46,M4_PR_Lijsten!$B$8:$I$177,6,FALSE),0)</f>
        <v>1</v>
      </c>
      <c r="AF46">
        <f>_xlfn.IFNA($H46*VLOOKUP($A46,M4_PR_Lijsten!$B$8:$I$177,7,FALSE),0)</f>
        <v>0</v>
      </c>
      <c r="AG46">
        <f>_xlfn.IFNA($H46*VLOOKUP($A46,M4_PR_Lijsten!$B$8:$I$177,8,FALSE),0)</f>
        <v>0</v>
      </c>
    </row>
    <row r="47" spans="1:33" outlineLevel="1">
      <c r="A47" s="213">
        <v>0</v>
      </c>
      <c r="B47" s="249" t="str">
        <f>_xlfn.IFNA(VLOOKUP(A47,M4_PR_Lijsten!$B$8:$J$177,9,FALSE),"geen opmerking")</f>
        <v>geen opmerking</v>
      </c>
      <c r="C47" s="214"/>
      <c r="D47" s="186"/>
      <c r="E47" s="187"/>
      <c r="F47" s="186"/>
      <c r="G47" s="187"/>
      <c r="H47" s="186"/>
      <c r="I47" s="187"/>
      <c r="M47">
        <f>_xlfn.IFNA(D47*VLOOKUP(A47,M4_PR_Lijsten!$B$8:$I$177,2,FALSE)*IF(E47=1,Q47,1),0)</f>
        <v>0</v>
      </c>
      <c r="N47">
        <f>_xlfn.IFNA(D47*VLOOKUP(A47,M4_PR_Lijsten!$B$8:$I$177,3,FALSE)*IF(E47=1,Q47,1),0)</f>
        <v>0</v>
      </c>
      <c r="O47">
        <f>_xlfn.IFNA(D47*VLOOKUP(A47,M4_PR_Lijsten!$B$8:$I$177,4,FALSE)*IF(E47=1,Q47,1),0)</f>
        <v>0</v>
      </c>
      <c r="P47">
        <f>_xlfn.IFNA(D47*VLOOKUP(A47,M4_PR_Lijsten!$B$8:$I$177,5,FALSE)*IF(E47=1,1,0),0)</f>
        <v>0</v>
      </c>
      <c r="Q47">
        <f>_xlfn.IFNA(VLOOKUP(A47,M4_PR_Lijsten!$B$8:$I$177,6,FALSE),0)</f>
        <v>0</v>
      </c>
      <c r="R47">
        <f>_xlfn.IFNA(D47*VLOOKUP(A47,M4_PR_Lijsten!$B$8:$I$177,7,FALSE),0)</f>
        <v>0</v>
      </c>
      <c r="S47">
        <f>_xlfn.IFNA(D47*VLOOKUP(A47,M4_PR_Lijsten!$B$8:$I$177,8,FALSE),0)</f>
        <v>0</v>
      </c>
      <c r="T47">
        <f>_xlfn.IFNA($F47*VLOOKUP($A47,M4_PR_Lijsten!$B$8:$I$177,2,FALSE)*IF($G47=1,$X47,1),0)</f>
        <v>0</v>
      </c>
      <c r="U47">
        <f>_xlfn.IFNA($F47*VLOOKUP($A47,M4_PR_Lijsten!$B$8:$I$177,3,FALSE)*IF($G47=1,$X47,1),0)</f>
        <v>0</v>
      </c>
      <c r="V47">
        <f>_xlfn.IFNA($F47*VLOOKUP($A47,M4_PR_Lijsten!$B$8:$I$177,4,FALSE)*IF($E47=1,$Q47,1),0)</f>
        <v>0</v>
      </c>
      <c r="W47">
        <f>_xlfn.IFNA($F47*VLOOKUP($A47,M4_PR_Lijsten!$B$8:$I$177,5,FALSE)*IF(G47=1,1,0),0)</f>
        <v>0</v>
      </c>
      <c r="X47">
        <f>_xlfn.IFNA(VLOOKUP($A47,M4_PR_Lijsten!$B$8:$I$177,6,FALSE),0)</f>
        <v>0</v>
      </c>
      <c r="Y47">
        <f>_xlfn.IFNA($F47*VLOOKUP($A47,M4_PR_Lijsten!$B$8:$I$177,7,FALSE),0)</f>
        <v>0</v>
      </c>
      <c r="Z47">
        <f>_xlfn.IFNA($F47*VLOOKUP($A47,M4_PR_Lijsten!$B$8:$I$177,8,FALSE),0)</f>
        <v>0</v>
      </c>
      <c r="AA47">
        <f>_xlfn.IFNA($H47*VLOOKUP($A47,M4_PR_Lijsten!$B$8:$I$177,2,FALSE)*IF($I47=1,$AE47,1),0)</f>
        <v>0</v>
      </c>
      <c r="AB47">
        <f>_xlfn.IFNA($H47*VLOOKUP($A47,M4_PR_Lijsten!$B$8:$I$177,3,FALSE)*IF($I47=1,$AE47,1),0)</f>
        <v>0</v>
      </c>
      <c r="AC47">
        <f>_xlfn.IFNA($H47*VLOOKUP($A47,M4_PR_Lijsten!$B$8:$I$177,4,FALSE)*IF($I47=1,$AE47,1),0)</f>
        <v>0</v>
      </c>
      <c r="AD47">
        <f>_xlfn.IFNA($H47*VLOOKUP($A47,M4_PR_Lijsten!$B$8:$I$177,5,FALSE)*IF(I47=1,1,0),0)</f>
        <v>0</v>
      </c>
      <c r="AE47">
        <f>_xlfn.IFNA(VLOOKUP($A47,M4_PR_Lijsten!$B$8:$I$177,6,FALSE),0)</f>
        <v>0</v>
      </c>
      <c r="AF47">
        <f>_xlfn.IFNA($H47*VLOOKUP($A47,M4_PR_Lijsten!$B$8:$I$177,7,FALSE),0)</f>
        <v>0</v>
      </c>
      <c r="AG47">
        <f>_xlfn.IFNA($H47*VLOOKUP($A47,M4_PR_Lijsten!$B$8:$I$177,8,FALSE),0)</f>
        <v>0</v>
      </c>
    </row>
    <row r="48" spans="1:33" outlineLevel="1">
      <c r="A48" s="213">
        <v>0</v>
      </c>
      <c r="B48" s="249" t="str">
        <f>_xlfn.IFNA(VLOOKUP(A48,M4_PR_Lijsten!$B$8:$J$177,9,FALSE),"geen opmerking")</f>
        <v>geen opmerking</v>
      </c>
      <c r="C48" s="214"/>
      <c r="D48" s="186"/>
      <c r="E48" s="187"/>
      <c r="F48" s="186"/>
      <c r="G48" s="187"/>
      <c r="H48" s="186"/>
      <c r="I48" s="187"/>
      <c r="M48">
        <f>_xlfn.IFNA(D48*VLOOKUP(A48,M4_PR_Lijsten!$B$8:$I$177,2,FALSE)*IF(E48=1,Q48,1),0)</f>
        <v>0</v>
      </c>
      <c r="N48">
        <f>_xlfn.IFNA(D48*VLOOKUP(A48,M4_PR_Lijsten!$B$8:$I$177,3,FALSE)*IF(E48=1,Q48,1),0)</f>
        <v>0</v>
      </c>
      <c r="O48">
        <f>_xlfn.IFNA(D48*VLOOKUP(A48,M4_PR_Lijsten!$B$8:$I$177,4,FALSE)*IF(E48=1,Q48,1),0)</f>
        <v>0</v>
      </c>
      <c r="P48">
        <f>_xlfn.IFNA(D48*VLOOKUP(A48,M4_PR_Lijsten!$B$8:$I$177,5,FALSE)*IF(E48=1,1,0),0)</f>
        <v>0</v>
      </c>
      <c r="Q48">
        <f>_xlfn.IFNA(VLOOKUP(A48,M4_PR_Lijsten!$B$8:$I$177,6,FALSE),0)</f>
        <v>0</v>
      </c>
      <c r="R48">
        <f>_xlfn.IFNA(D48*VLOOKUP(A48,M4_PR_Lijsten!$B$8:$I$177,7,FALSE),0)</f>
        <v>0</v>
      </c>
      <c r="S48">
        <f>_xlfn.IFNA(D48*VLOOKUP(A48,M4_PR_Lijsten!$B$8:$I$177,8,FALSE),0)</f>
        <v>0</v>
      </c>
      <c r="T48">
        <f>_xlfn.IFNA($F48*VLOOKUP($A48,M4_PR_Lijsten!$B$8:$I$177,2,FALSE)*IF($G48=1,$X48,1),0)</f>
        <v>0</v>
      </c>
      <c r="U48">
        <f>_xlfn.IFNA($F48*VLOOKUP($A48,M4_PR_Lijsten!$B$8:$I$177,3,FALSE)*IF($G48=1,$X48,1),0)</f>
        <v>0</v>
      </c>
      <c r="V48">
        <f>_xlfn.IFNA($F48*VLOOKUP($A48,M4_PR_Lijsten!$B$8:$I$177,4,FALSE)*IF($E48=1,$Q48,1),0)</f>
        <v>0</v>
      </c>
      <c r="W48">
        <f>_xlfn.IFNA($F48*VLOOKUP($A48,M4_PR_Lijsten!$B$8:$I$177,5,FALSE)*IF(G48=1,1,0),0)</f>
        <v>0</v>
      </c>
      <c r="X48">
        <f>_xlfn.IFNA(VLOOKUP($A48,M4_PR_Lijsten!$B$8:$I$177,6,FALSE),0)</f>
        <v>0</v>
      </c>
      <c r="Y48">
        <f>_xlfn.IFNA($F48*VLOOKUP($A48,M4_PR_Lijsten!$B$8:$I$177,7,FALSE),0)</f>
        <v>0</v>
      </c>
      <c r="Z48">
        <f>_xlfn.IFNA($F48*VLOOKUP($A48,M4_PR_Lijsten!$B$8:$I$177,8,FALSE),0)</f>
        <v>0</v>
      </c>
      <c r="AA48">
        <f>_xlfn.IFNA($H48*VLOOKUP($A48,M4_PR_Lijsten!$B$8:$I$177,2,FALSE)*IF($I48=1,$AE48,1),0)</f>
        <v>0</v>
      </c>
      <c r="AB48">
        <f>_xlfn.IFNA($H48*VLOOKUP($A48,M4_PR_Lijsten!$B$8:$I$177,3,FALSE)*IF($I48=1,$AE48,1),0)</f>
        <v>0</v>
      </c>
      <c r="AC48">
        <f>_xlfn.IFNA($H48*VLOOKUP($A48,M4_PR_Lijsten!$B$8:$I$177,4,FALSE)*IF($I48=1,$AE48,1),0)</f>
        <v>0</v>
      </c>
      <c r="AD48">
        <f>_xlfn.IFNA($H48*VLOOKUP($A48,M4_PR_Lijsten!$B$8:$I$177,5,FALSE)*IF(I48=1,1,0),0)</f>
        <v>0</v>
      </c>
      <c r="AE48">
        <f>_xlfn.IFNA(VLOOKUP($A48,M4_PR_Lijsten!$B$8:$I$177,6,FALSE),0)</f>
        <v>0</v>
      </c>
      <c r="AF48">
        <f>_xlfn.IFNA($H48*VLOOKUP($A48,M4_PR_Lijsten!$B$8:$I$177,7,FALSE),0)</f>
        <v>0</v>
      </c>
      <c r="AG48">
        <f>_xlfn.IFNA($H48*VLOOKUP($A48,M4_PR_Lijsten!$B$8:$I$177,8,FALSE),0)</f>
        <v>0</v>
      </c>
    </row>
    <row r="49" spans="1:33" outlineLevel="1">
      <c r="A49" s="213">
        <v>0</v>
      </c>
      <c r="B49" s="249" t="str">
        <f>_xlfn.IFNA(VLOOKUP(A49,M4_PR_Lijsten!$B$8:$J$177,9,FALSE),"geen opmerking")</f>
        <v>geen opmerking</v>
      </c>
      <c r="C49" s="214"/>
      <c r="D49" s="186"/>
      <c r="E49" s="187"/>
      <c r="F49" s="186"/>
      <c r="G49" s="187"/>
      <c r="H49" s="186"/>
      <c r="I49" s="187"/>
      <c r="M49">
        <f>_xlfn.IFNA(D49*VLOOKUP(A49,M4_PR_Lijsten!$B$8:$I$177,2,FALSE)*IF(E49=1,Q49,1),0)</f>
        <v>0</v>
      </c>
      <c r="N49">
        <f>_xlfn.IFNA(D49*VLOOKUP(A49,M4_PR_Lijsten!$B$8:$I$177,3,FALSE)*IF(E49=1,Q49,1),0)</f>
        <v>0</v>
      </c>
      <c r="O49">
        <f>_xlfn.IFNA(D49*VLOOKUP(A49,M4_PR_Lijsten!$B$8:$I$177,4,FALSE)*IF(E49=1,Q49,1),0)</f>
        <v>0</v>
      </c>
      <c r="P49">
        <f>_xlfn.IFNA(D49*VLOOKUP(A49,M4_PR_Lijsten!$B$8:$I$177,5,FALSE)*IF(E49=1,1,0),0)</f>
        <v>0</v>
      </c>
      <c r="Q49">
        <f>_xlfn.IFNA(VLOOKUP(A49,M4_PR_Lijsten!$B$8:$I$177,6,FALSE),0)</f>
        <v>0</v>
      </c>
      <c r="R49">
        <f>_xlfn.IFNA(D49*VLOOKUP(A49,M4_PR_Lijsten!$B$8:$I$177,7,FALSE),0)</f>
        <v>0</v>
      </c>
      <c r="S49">
        <f>_xlfn.IFNA(D49*VLOOKUP(A49,M4_PR_Lijsten!$B$8:$I$177,8,FALSE),0)</f>
        <v>0</v>
      </c>
      <c r="T49">
        <f>_xlfn.IFNA($F49*VLOOKUP($A49,M4_PR_Lijsten!$B$8:$I$177,2,FALSE)*IF($G49=1,$X49,1),0)</f>
        <v>0</v>
      </c>
      <c r="U49">
        <f>_xlfn.IFNA($F49*VLOOKUP($A49,M4_PR_Lijsten!$B$8:$I$177,3,FALSE)*IF($G49=1,$X49,1),0)</f>
        <v>0</v>
      </c>
      <c r="V49">
        <f>_xlfn.IFNA($F49*VLOOKUP($A49,M4_PR_Lijsten!$B$8:$I$177,4,FALSE)*IF($E49=1,$Q49,1),0)</f>
        <v>0</v>
      </c>
      <c r="W49">
        <f>_xlfn.IFNA($F49*VLOOKUP($A49,M4_PR_Lijsten!$B$8:$I$177,5,FALSE)*IF(G49=1,1,0),0)</f>
        <v>0</v>
      </c>
      <c r="X49">
        <f>_xlfn.IFNA(VLOOKUP($A49,M4_PR_Lijsten!$B$8:$I$177,6,FALSE),0)</f>
        <v>0</v>
      </c>
      <c r="Y49">
        <f>_xlfn.IFNA($F49*VLOOKUP($A49,M4_PR_Lijsten!$B$8:$I$177,7,FALSE),0)</f>
        <v>0</v>
      </c>
      <c r="Z49">
        <f>_xlfn.IFNA($F49*VLOOKUP($A49,M4_PR_Lijsten!$B$8:$I$177,8,FALSE),0)</f>
        <v>0</v>
      </c>
      <c r="AA49">
        <f>_xlfn.IFNA($H49*VLOOKUP($A49,M4_PR_Lijsten!$B$8:$I$177,2,FALSE)*IF($I49=1,$AE49,1),0)</f>
        <v>0</v>
      </c>
      <c r="AB49">
        <f>_xlfn.IFNA($H49*VLOOKUP($A49,M4_PR_Lijsten!$B$8:$I$177,3,FALSE)*IF($I49=1,$AE49,1),0)</f>
        <v>0</v>
      </c>
      <c r="AC49">
        <f>_xlfn.IFNA($H49*VLOOKUP($A49,M4_PR_Lijsten!$B$8:$I$177,4,FALSE)*IF($I49=1,$AE49,1),0)</f>
        <v>0</v>
      </c>
      <c r="AD49">
        <f>_xlfn.IFNA($H49*VLOOKUP($A49,M4_PR_Lijsten!$B$8:$I$177,5,FALSE)*IF(I49=1,1,0),0)</f>
        <v>0</v>
      </c>
      <c r="AE49">
        <f>_xlfn.IFNA(VLOOKUP($A49,M4_PR_Lijsten!$B$8:$I$177,6,FALSE),0)</f>
        <v>0</v>
      </c>
      <c r="AF49">
        <f>_xlfn.IFNA($H49*VLOOKUP($A49,M4_PR_Lijsten!$B$8:$I$177,7,FALSE),0)</f>
        <v>0</v>
      </c>
      <c r="AG49">
        <f>_xlfn.IFNA($H49*VLOOKUP($A49,M4_PR_Lijsten!$B$8:$I$177,8,FALSE),0)</f>
        <v>0</v>
      </c>
    </row>
    <row r="50" spans="1:33" outlineLevel="1">
      <c r="A50" s="215">
        <v>0</v>
      </c>
      <c r="B50" s="250" t="str">
        <f>_xlfn.IFNA(VLOOKUP(A50,M4_PR_Lijsten!$B$8:$J$177,9,FALSE),"geen opmerking")</f>
        <v>geen opmerking</v>
      </c>
      <c r="C50" s="216"/>
      <c r="D50" s="190"/>
      <c r="E50" s="191"/>
      <c r="F50" s="190"/>
      <c r="G50" s="191"/>
      <c r="H50" s="190"/>
      <c r="I50" s="191"/>
      <c r="M50">
        <f>_xlfn.IFNA(D50*VLOOKUP(A50,M4_PR_Lijsten!$B$8:$I$177,2,FALSE)*IF(E50=1,Q50,1),0)</f>
        <v>0</v>
      </c>
      <c r="N50">
        <f>_xlfn.IFNA(D50*VLOOKUP(A50,M4_PR_Lijsten!$B$8:$I$177,3,FALSE)*IF(E50=1,Q50,1),0)</f>
        <v>0</v>
      </c>
      <c r="O50">
        <f>_xlfn.IFNA(D50*VLOOKUP(A50,M4_PR_Lijsten!$B$8:$I$177,4,FALSE)*IF(E50=1,Q50,1),0)</f>
        <v>0</v>
      </c>
      <c r="P50">
        <f>_xlfn.IFNA(D50*VLOOKUP(A50,M4_PR_Lijsten!$B$8:$I$177,5,FALSE)*IF(E50=1,1,0),0)</f>
        <v>0</v>
      </c>
      <c r="Q50">
        <f>_xlfn.IFNA(VLOOKUP(A50,M4_PR_Lijsten!$B$8:$I$177,6,FALSE),0)</f>
        <v>0</v>
      </c>
      <c r="R50">
        <f>_xlfn.IFNA(D50*VLOOKUP(A50,M4_PR_Lijsten!$B$8:$I$177,7,FALSE),0)</f>
        <v>0</v>
      </c>
      <c r="S50">
        <f>_xlfn.IFNA(D50*VLOOKUP(A50,M4_PR_Lijsten!$B$8:$I$177,8,FALSE),0)</f>
        <v>0</v>
      </c>
      <c r="T50">
        <f>_xlfn.IFNA($F50*VLOOKUP($A50,M4_PR_Lijsten!$B$8:$I$177,2,FALSE)*IF($G50=1,$X50,1),0)</f>
        <v>0</v>
      </c>
      <c r="U50">
        <f>_xlfn.IFNA($F50*VLOOKUP($A50,M4_PR_Lijsten!$B$8:$I$177,3,FALSE)*IF($G50=1,$X50,1),0)</f>
        <v>0</v>
      </c>
      <c r="V50">
        <f>_xlfn.IFNA($F50*VLOOKUP($A50,M4_PR_Lijsten!$B$8:$I$177,4,FALSE)*IF($E50=1,$Q50,1),0)</f>
        <v>0</v>
      </c>
      <c r="W50">
        <f>_xlfn.IFNA($F50*VLOOKUP($A50,M4_PR_Lijsten!$B$8:$I$177,5,FALSE)*IF(G50=1,1,0),0)</f>
        <v>0</v>
      </c>
      <c r="X50">
        <f>_xlfn.IFNA(VLOOKUP($A50,M4_PR_Lijsten!$B$8:$I$177,6,FALSE),0)</f>
        <v>0</v>
      </c>
      <c r="Y50">
        <f>_xlfn.IFNA($F50*VLOOKUP($A50,M4_PR_Lijsten!$B$8:$I$177,7,FALSE),0)</f>
        <v>0</v>
      </c>
      <c r="Z50">
        <f>_xlfn.IFNA($F50*VLOOKUP($A50,M4_PR_Lijsten!$B$8:$I$177,8,FALSE),0)</f>
        <v>0</v>
      </c>
      <c r="AA50">
        <f>_xlfn.IFNA($H50*VLOOKUP($A50,M4_PR_Lijsten!$B$8:$I$177,2,FALSE)*IF($I50=1,$AE50,1),0)</f>
        <v>0</v>
      </c>
      <c r="AB50">
        <f>_xlfn.IFNA($H50*VLOOKUP($A50,M4_PR_Lijsten!$B$8:$I$177,3,FALSE)*IF($I50=1,$AE50,1),0)</f>
        <v>0</v>
      </c>
      <c r="AC50">
        <f>_xlfn.IFNA($H50*VLOOKUP($A50,M4_PR_Lijsten!$B$8:$I$177,4,FALSE)*IF($I50=1,$AE50,1),0)</f>
        <v>0</v>
      </c>
      <c r="AD50">
        <f>_xlfn.IFNA($H50*VLOOKUP($A50,M4_PR_Lijsten!$B$8:$I$177,5,FALSE)*IF(I50=1,1,0),0)</f>
        <v>0</v>
      </c>
      <c r="AE50">
        <f>_xlfn.IFNA(VLOOKUP($A50,M4_PR_Lijsten!$B$8:$I$177,6,FALSE),0)</f>
        <v>0</v>
      </c>
      <c r="AF50">
        <f>_xlfn.IFNA($H50*VLOOKUP($A50,M4_PR_Lijsten!$B$8:$I$177,7,FALSE),0)</f>
        <v>0</v>
      </c>
      <c r="AG50">
        <f>_xlfn.IFNA($H50*VLOOKUP($A50,M4_PR_Lijsten!$B$8:$I$177,8,FALSE),0)</f>
        <v>0</v>
      </c>
    </row>
    <row r="51" spans="1:33" ht="15.75" thickBot="1">
      <c r="A51" s="217" t="s">
        <v>9</v>
      </c>
      <c r="B51" s="218"/>
      <c r="C51" s="219"/>
      <c r="D51" s="220"/>
      <c r="E51" s="220"/>
      <c r="F51" s="220"/>
      <c r="G51" s="220"/>
      <c r="H51" s="220"/>
      <c r="I51" s="220"/>
      <c r="J51">
        <f>SUM(M52:M58)/$M$5+SUM(N52:N58)/$N$5+SUM(O52:O58)/$O$5</f>
        <v>156</v>
      </c>
      <c r="K51">
        <f>SUM(T52:T58)/$M$5+SUM(U52:U58)/$N$5+SUM(V52:V58)/$O$5</f>
        <v>0</v>
      </c>
      <c r="L51">
        <f>SUM(AA52:AA58)/$M$5+SUM(AB52:AB58)/$N$5+SUM(AC52:AC58)/$O$5</f>
        <v>0</v>
      </c>
    </row>
    <row r="52" spans="1:33" ht="26.25" outlineLevel="1" thickTop="1">
      <c r="A52" s="211" t="str" cm="1">
        <f t="array" ref="A52:A58">M4_PR_Lijsten!B112:B118</f>
        <v>Financiële Opvolging realisatie Meerjarenplan/ beleidsplan
[per kalenderjaar]</v>
      </c>
      <c r="B52" s="180" t="str">
        <f>_xlfn.IFNA(VLOOKUP(A52,M4_PR_Lijsten!$B$8:$J$177,9,FALSE),"geen opmerking")</f>
        <v>Gemiddelde jaarkost om begroting  up to date te houden en financiële rapportering te doen</v>
      </c>
      <c r="C52" s="212" t="s">
        <v>209</v>
      </c>
      <c r="D52" s="182">
        <v>6</v>
      </c>
      <c r="E52" s="183"/>
      <c r="F52" s="182"/>
      <c r="G52" s="183"/>
      <c r="H52" s="182"/>
      <c r="I52" s="183"/>
      <c r="M52">
        <f>_xlfn.IFNA(D52*VLOOKUP(A52,M4_PR_Lijsten!$B$8:$I$177,2,FALSE)*IF(E52=1,Q52,1),0)</f>
        <v>21000</v>
      </c>
      <c r="N52">
        <f>_xlfn.IFNA(D52*VLOOKUP(A52,M4_PR_Lijsten!$B$8:$I$177,3,FALSE)*IF(E52=1,Q52,1),0)</f>
        <v>11250</v>
      </c>
      <c r="O52">
        <f>_xlfn.IFNA(D52*VLOOKUP(A52,M4_PR_Lijsten!$B$8:$I$177,4,FALSE)*IF(E52=1,Q52,1),0)</f>
        <v>0</v>
      </c>
      <c r="P52">
        <f>_xlfn.IFNA(D52*VLOOKUP(A52,M4_PR_Lijsten!$B$8:$I$177,5,FALSE)*IF(E52=1,1,0),0)</f>
        <v>0</v>
      </c>
      <c r="Q52">
        <f>_xlfn.IFNA(VLOOKUP(A52,M4_PR_Lijsten!$B$8:$I$177,6,FALSE),0)</f>
        <v>1</v>
      </c>
      <c r="R52">
        <f>_xlfn.IFNA(D52*VLOOKUP(A52,M4_PR_Lijsten!$B$8:$I$177,7,FALSE),0)</f>
        <v>0</v>
      </c>
      <c r="S52">
        <f>_xlfn.IFNA(D52*VLOOKUP(A52,M4_PR_Lijsten!$B$8:$I$177,8,FALSE),0)</f>
        <v>0</v>
      </c>
      <c r="T52">
        <f>_xlfn.IFNA($F52*VLOOKUP($A52,M4_PR_Lijsten!$B$8:$I$177,2,FALSE)*IF($G52=1,$X52,1),0)</f>
        <v>0</v>
      </c>
      <c r="U52">
        <f>_xlfn.IFNA($F52*VLOOKUP($A52,M4_PR_Lijsten!$B$8:$I$177,3,FALSE)*IF($G52=1,$X52,1),0)</f>
        <v>0</v>
      </c>
      <c r="V52">
        <f>_xlfn.IFNA($F52*VLOOKUP($A52,M4_PR_Lijsten!$B$8:$I$177,4,FALSE)*IF($E52=1,$Q52,1),0)</f>
        <v>0</v>
      </c>
      <c r="W52">
        <f>_xlfn.IFNA($F52*VLOOKUP($A52,M4_PR_Lijsten!$B$8:$I$177,5,FALSE)*IF(G52=1,1,0),0)</f>
        <v>0</v>
      </c>
      <c r="X52">
        <f>_xlfn.IFNA(VLOOKUP($A52,M4_PR_Lijsten!$B$8:$I$177,6,FALSE),0)</f>
        <v>1</v>
      </c>
      <c r="Y52">
        <f>_xlfn.IFNA($F52*VLOOKUP($A52,M4_PR_Lijsten!$B$8:$I$177,7,FALSE),0)</f>
        <v>0</v>
      </c>
      <c r="Z52">
        <f>_xlfn.IFNA($F52*VLOOKUP($A52,M4_PR_Lijsten!$B$8:$I$177,8,FALSE),0)</f>
        <v>0</v>
      </c>
      <c r="AA52">
        <f>_xlfn.IFNA($H52*VLOOKUP($A52,M4_PR_Lijsten!$B$8:$I$177,2,FALSE)*IF($I52=1,$AE52,1),0)</f>
        <v>0</v>
      </c>
      <c r="AB52">
        <f>_xlfn.IFNA($H52*VLOOKUP($A52,M4_PR_Lijsten!$B$8:$I$177,3,FALSE)*IF($I52=1,$AE52,1),0)</f>
        <v>0</v>
      </c>
      <c r="AC52">
        <f>_xlfn.IFNA($H52*VLOOKUP($A52,M4_PR_Lijsten!$B$8:$I$177,4,FALSE)*IF($I52=1,$AE52,1),0)</f>
        <v>0</v>
      </c>
      <c r="AD52">
        <f>_xlfn.IFNA($H52*VLOOKUP($A52,M4_PR_Lijsten!$B$8:$I$177,5,FALSE)*IF(I52=1,1,0),0)</f>
        <v>0</v>
      </c>
      <c r="AE52">
        <f>_xlfn.IFNA(VLOOKUP($A52,M4_PR_Lijsten!$B$8:$I$177,6,FALSE),0)</f>
        <v>1</v>
      </c>
      <c r="AF52">
        <f>_xlfn.IFNA($H52*VLOOKUP($A52,M4_PR_Lijsten!$B$8:$I$177,7,FALSE),0)</f>
        <v>0</v>
      </c>
      <c r="AG52">
        <f>_xlfn.IFNA($H52*VLOOKUP($A52,M4_PR_Lijsten!$B$8:$I$177,8,FALSE),0)</f>
        <v>0</v>
      </c>
    </row>
    <row r="53" spans="1:33" ht="25.5" outlineLevel="1">
      <c r="A53" s="213" t="str">
        <v>Middelen aantrekken
[per kalenderjaar]</v>
      </c>
      <c r="B53" s="249" t="str">
        <f>_xlfn.IFNA(VLOOKUP(A53,M4_PR_Lijsten!$B$8:$J$177,9,FALSE),"geen opmerking")</f>
        <v>Jaarkost om middelen aan te trekken, bestaande uit het opvolgen van calls en subsidies en het schrijven van 1 dossier voor subsidies</v>
      </c>
      <c r="C53" s="214" t="s">
        <v>210</v>
      </c>
      <c r="D53" s="186">
        <v>6</v>
      </c>
      <c r="E53" s="187"/>
      <c r="F53" s="186"/>
      <c r="G53" s="187"/>
      <c r="H53" s="186"/>
      <c r="I53" s="187"/>
      <c r="M53">
        <f>_xlfn.IFNA(D53*VLOOKUP(A53,M4_PR_Lijsten!$B$8:$I$177,2,FALSE)*IF(E53=1,Q53,1),0)</f>
        <v>13125</v>
      </c>
      <c r="N53">
        <f>_xlfn.IFNA(D53*VLOOKUP(A53,M4_PR_Lijsten!$B$8:$I$177,3,FALSE)*IF(E53=1,Q53,1),0)</f>
        <v>2250</v>
      </c>
      <c r="O53">
        <f>_xlfn.IFNA(D53*VLOOKUP(A53,M4_PR_Lijsten!$B$8:$I$177,4,FALSE)*IF(E53=1,Q53,1),0)</f>
        <v>17062.5</v>
      </c>
      <c r="P53">
        <f>_xlfn.IFNA(D53*VLOOKUP(A53,M4_PR_Lijsten!$B$8:$I$177,5,FALSE)*IF(E53=1,1,0),0)</f>
        <v>0</v>
      </c>
      <c r="Q53">
        <f>_xlfn.IFNA(VLOOKUP(A53,M4_PR_Lijsten!$B$8:$I$177,6,FALSE),0)</f>
        <v>1</v>
      </c>
      <c r="R53">
        <f>_xlfn.IFNA(D53*VLOOKUP(A53,M4_PR_Lijsten!$B$8:$I$177,7,FALSE),0)</f>
        <v>0</v>
      </c>
      <c r="S53">
        <f>_xlfn.IFNA(D53*VLOOKUP(A53,M4_PR_Lijsten!$B$8:$I$177,8,FALSE),0)</f>
        <v>0</v>
      </c>
      <c r="T53">
        <f>_xlfn.IFNA($F53*VLOOKUP($A53,M4_PR_Lijsten!$B$8:$I$177,2,FALSE)*IF($G53=1,$X53,1),0)</f>
        <v>0</v>
      </c>
      <c r="U53">
        <f>_xlfn.IFNA($F53*VLOOKUP($A53,M4_PR_Lijsten!$B$8:$I$177,3,FALSE)*IF($G53=1,$X53,1),0)</f>
        <v>0</v>
      </c>
      <c r="V53">
        <f>_xlfn.IFNA($F53*VLOOKUP($A53,M4_PR_Lijsten!$B$8:$I$177,4,FALSE)*IF($E53=1,$Q53,1),0)</f>
        <v>0</v>
      </c>
      <c r="W53">
        <f>_xlfn.IFNA($F53*VLOOKUP($A53,M4_PR_Lijsten!$B$8:$I$177,5,FALSE)*IF(G53=1,1,0),0)</f>
        <v>0</v>
      </c>
      <c r="X53">
        <f>_xlfn.IFNA(VLOOKUP($A53,M4_PR_Lijsten!$B$8:$I$177,6,FALSE),0)</f>
        <v>1</v>
      </c>
      <c r="Y53">
        <f>_xlfn.IFNA($F53*VLOOKUP($A53,M4_PR_Lijsten!$B$8:$I$177,7,FALSE),0)</f>
        <v>0</v>
      </c>
      <c r="Z53">
        <f>_xlfn.IFNA($F53*VLOOKUP($A53,M4_PR_Lijsten!$B$8:$I$177,8,FALSE),0)</f>
        <v>0</v>
      </c>
      <c r="AA53">
        <f>_xlfn.IFNA($H53*VLOOKUP($A53,M4_PR_Lijsten!$B$8:$I$177,2,FALSE)*IF($I53=1,$AE53,1),0)</f>
        <v>0</v>
      </c>
      <c r="AB53">
        <f>_xlfn.IFNA($H53*VLOOKUP($A53,M4_PR_Lijsten!$B$8:$I$177,3,FALSE)*IF($I53=1,$AE53,1),0)</f>
        <v>0</v>
      </c>
      <c r="AC53">
        <f>_xlfn.IFNA($H53*VLOOKUP($A53,M4_PR_Lijsten!$B$8:$I$177,4,FALSE)*IF($I53=1,$AE53,1),0)</f>
        <v>0</v>
      </c>
      <c r="AD53">
        <f>_xlfn.IFNA($H53*VLOOKUP($A53,M4_PR_Lijsten!$B$8:$I$177,5,FALSE)*IF(I53=1,1,0),0)</f>
        <v>0</v>
      </c>
      <c r="AE53">
        <f>_xlfn.IFNA(VLOOKUP($A53,M4_PR_Lijsten!$B$8:$I$177,6,FALSE),0)</f>
        <v>1</v>
      </c>
      <c r="AF53">
        <f>_xlfn.IFNA($H53*VLOOKUP($A53,M4_PR_Lijsten!$B$8:$I$177,7,FALSE),0)</f>
        <v>0</v>
      </c>
      <c r="AG53">
        <f>_xlfn.IFNA($H53*VLOOKUP($A53,M4_PR_Lijsten!$B$8:$I$177,8,FALSE),0)</f>
        <v>0</v>
      </c>
    </row>
    <row r="54" spans="1:33" outlineLevel="1">
      <c r="A54" s="213" t="str">
        <v>reserve</v>
      </c>
      <c r="B54" s="249">
        <f>_xlfn.IFNA(VLOOKUP(A54,M4_PR_Lijsten!$B$8:$J$177,9,FALSE),"geen opmerking")</f>
        <v>0</v>
      </c>
      <c r="C54" s="214"/>
      <c r="D54" s="186"/>
      <c r="E54" s="187"/>
      <c r="F54" s="186"/>
      <c r="G54" s="187"/>
      <c r="H54" s="186"/>
      <c r="I54" s="187"/>
      <c r="M54">
        <f>_xlfn.IFNA(D54*VLOOKUP(A54,M4_PR_Lijsten!$B$8:$I$177,2,FALSE)*IF(E54=1,Q54,1),0)</f>
        <v>0</v>
      </c>
      <c r="N54">
        <f>_xlfn.IFNA(D54*VLOOKUP(A54,M4_PR_Lijsten!$B$8:$I$177,3,FALSE)*IF(E54=1,Q54,1),0)</f>
        <v>0</v>
      </c>
      <c r="O54">
        <f>_xlfn.IFNA(D54*VLOOKUP(A54,M4_PR_Lijsten!$B$8:$I$177,4,FALSE)*IF(E54=1,Q54,1),0)</f>
        <v>0</v>
      </c>
      <c r="P54">
        <f>_xlfn.IFNA(D54*VLOOKUP(A54,M4_PR_Lijsten!$B$8:$I$177,5,FALSE)*IF(E54=1,1,0),0)</f>
        <v>0</v>
      </c>
      <c r="Q54">
        <f>_xlfn.IFNA(VLOOKUP(A54,M4_PR_Lijsten!$B$8:$I$177,6,FALSE),0)</f>
        <v>1</v>
      </c>
      <c r="R54">
        <f>_xlfn.IFNA(D54*VLOOKUP(A54,M4_PR_Lijsten!$B$8:$I$177,7,FALSE),0)</f>
        <v>0</v>
      </c>
      <c r="S54">
        <f>_xlfn.IFNA(D54*VLOOKUP(A54,M4_PR_Lijsten!$B$8:$I$177,8,FALSE),0)</f>
        <v>0</v>
      </c>
      <c r="T54">
        <f>_xlfn.IFNA($F54*VLOOKUP($A54,M4_PR_Lijsten!$B$8:$I$177,2,FALSE)*IF($G54=1,$X54,1),0)</f>
        <v>0</v>
      </c>
      <c r="U54">
        <f>_xlfn.IFNA($F54*VLOOKUP($A54,M4_PR_Lijsten!$B$8:$I$177,3,FALSE)*IF($G54=1,$X54,1),0)</f>
        <v>0</v>
      </c>
      <c r="V54">
        <f>_xlfn.IFNA($F54*VLOOKUP($A54,M4_PR_Lijsten!$B$8:$I$177,4,FALSE)*IF($E54=1,$Q54,1),0)</f>
        <v>0</v>
      </c>
      <c r="W54">
        <f>_xlfn.IFNA($F54*VLOOKUP($A54,M4_PR_Lijsten!$B$8:$I$177,5,FALSE)*IF(G54=1,1,0),0)</f>
        <v>0</v>
      </c>
      <c r="X54">
        <f>_xlfn.IFNA(VLOOKUP($A54,M4_PR_Lijsten!$B$8:$I$177,6,FALSE),0)</f>
        <v>1</v>
      </c>
      <c r="Y54">
        <f>_xlfn.IFNA($F54*VLOOKUP($A54,M4_PR_Lijsten!$B$8:$I$177,7,FALSE),0)</f>
        <v>0</v>
      </c>
      <c r="Z54">
        <f>_xlfn.IFNA($F54*VLOOKUP($A54,M4_PR_Lijsten!$B$8:$I$177,8,FALSE),0)</f>
        <v>0</v>
      </c>
      <c r="AA54">
        <f>_xlfn.IFNA($H54*VLOOKUP($A54,M4_PR_Lijsten!$B$8:$I$177,2,FALSE)*IF($I54=1,$AE54,1),0)</f>
        <v>0</v>
      </c>
      <c r="AB54">
        <f>_xlfn.IFNA($H54*VLOOKUP($A54,M4_PR_Lijsten!$B$8:$I$177,3,FALSE)*IF($I54=1,$AE54,1),0)</f>
        <v>0</v>
      </c>
      <c r="AC54">
        <f>_xlfn.IFNA($H54*VLOOKUP($A54,M4_PR_Lijsten!$B$8:$I$177,4,FALSE)*IF($I54=1,$AE54,1),0)</f>
        <v>0</v>
      </c>
      <c r="AD54">
        <f>_xlfn.IFNA($H54*VLOOKUP($A54,M4_PR_Lijsten!$B$8:$I$177,5,FALSE)*IF(I54=1,1,0),0)</f>
        <v>0</v>
      </c>
      <c r="AE54">
        <f>_xlfn.IFNA(VLOOKUP($A54,M4_PR_Lijsten!$B$8:$I$177,6,FALSE),0)</f>
        <v>1</v>
      </c>
      <c r="AF54">
        <f>_xlfn.IFNA($H54*VLOOKUP($A54,M4_PR_Lijsten!$B$8:$I$177,7,FALSE),0)</f>
        <v>0</v>
      </c>
      <c r="AG54">
        <f>_xlfn.IFNA($H54*VLOOKUP($A54,M4_PR_Lijsten!$B$8:$I$177,8,FALSE),0)</f>
        <v>0</v>
      </c>
    </row>
    <row r="55" spans="1:33" outlineLevel="1">
      <c r="A55" s="213">
        <v>0</v>
      </c>
      <c r="B55" s="249" t="str">
        <f>_xlfn.IFNA(VLOOKUP(A55,M4_PR_Lijsten!$B$8:$J$177,9,FALSE),"geen opmerking")</f>
        <v>geen opmerking</v>
      </c>
      <c r="C55" s="214"/>
      <c r="D55" s="186"/>
      <c r="E55" s="187"/>
      <c r="F55" s="186"/>
      <c r="G55" s="187"/>
      <c r="H55" s="186"/>
      <c r="I55" s="187"/>
      <c r="M55">
        <f>_xlfn.IFNA(D55*VLOOKUP(A55,M4_PR_Lijsten!$B$8:$I$177,2,FALSE)*IF(E55=1,Q55,1),0)</f>
        <v>0</v>
      </c>
      <c r="N55">
        <f>_xlfn.IFNA(D55*VLOOKUP(A55,M4_PR_Lijsten!$B$8:$I$177,3,FALSE)*IF(E55=1,Q55,1),0)</f>
        <v>0</v>
      </c>
      <c r="O55">
        <f>_xlfn.IFNA(D55*VLOOKUP(A55,M4_PR_Lijsten!$B$8:$I$177,4,FALSE)*IF(E55=1,Q55,1),0)</f>
        <v>0</v>
      </c>
      <c r="P55">
        <f>_xlfn.IFNA(D55*VLOOKUP(A55,M4_PR_Lijsten!$B$8:$I$177,5,FALSE)*IF(E55=1,1,0),0)</f>
        <v>0</v>
      </c>
      <c r="Q55">
        <f>_xlfn.IFNA(VLOOKUP(A55,M4_PR_Lijsten!$B$8:$I$177,6,FALSE),0)</f>
        <v>0</v>
      </c>
      <c r="R55">
        <f>_xlfn.IFNA(D55*VLOOKUP(A55,M4_PR_Lijsten!$B$8:$I$177,7,FALSE),0)</f>
        <v>0</v>
      </c>
      <c r="S55">
        <f>_xlfn.IFNA(D55*VLOOKUP(A55,M4_PR_Lijsten!$B$8:$I$177,8,FALSE),0)</f>
        <v>0</v>
      </c>
      <c r="T55">
        <f>_xlfn.IFNA($F55*VLOOKUP($A55,M4_PR_Lijsten!$B$8:$I$177,2,FALSE)*IF($G55=1,$X55,1),0)</f>
        <v>0</v>
      </c>
      <c r="U55">
        <f>_xlfn.IFNA($F55*VLOOKUP($A55,M4_PR_Lijsten!$B$8:$I$177,3,FALSE)*IF($G55=1,$X55,1),0)</f>
        <v>0</v>
      </c>
      <c r="V55">
        <f>_xlfn.IFNA($F55*VLOOKUP($A55,M4_PR_Lijsten!$B$8:$I$177,4,FALSE)*IF($E55=1,$Q55,1),0)</f>
        <v>0</v>
      </c>
      <c r="W55">
        <f>_xlfn.IFNA($F55*VLOOKUP($A55,M4_PR_Lijsten!$B$8:$I$177,5,FALSE)*IF(G55=1,1,0),0)</f>
        <v>0</v>
      </c>
      <c r="X55">
        <f>_xlfn.IFNA(VLOOKUP($A55,M4_PR_Lijsten!$B$8:$I$177,6,FALSE),0)</f>
        <v>0</v>
      </c>
      <c r="Y55">
        <f>_xlfn.IFNA($F55*VLOOKUP($A55,M4_PR_Lijsten!$B$8:$I$177,7,FALSE),0)</f>
        <v>0</v>
      </c>
      <c r="Z55">
        <f>_xlfn.IFNA($F55*VLOOKUP($A55,M4_PR_Lijsten!$B$8:$I$177,8,FALSE),0)</f>
        <v>0</v>
      </c>
      <c r="AA55">
        <f>_xlfn.IFNA($H55*VLOOKUP($A55,M4_PR_Lijsten!$B$8:$I$177,2,FALSE)*IF($I55=1,$AE55,1),0)</f>
        <v>0</v>
      </c>
      <c r="AB55">
        <f>_xlfn.IFNA($H55*VLOOKUP($A55,M4_PR_Lijsten!$B$8:$I$177,3,FALSE)*IF($I55=1,$AE55,1),0)</f>
        <v>0</v>
      </c>
      <c r="AC55">
        <f>_xlfn.IFNA($H55*VLOOKUP($A55,M4_PR_Lijsten!$B$8:$I$177,4,FALSE)*IF($I55=1,$AE55,1),0)</f>
        <v>0</v>
      </c>
      <c r="AD55">
        <f>_xlfn.IFNA($H55*VLOOKUP($A55,M4_PR_Lijsten!$B$8:$I$177,5,FALSE)*IF(I55=1,1,0),0)</f>
        <v>0</v>
      </c>
      <c r="AE55">
        <f>_xlfn.IFNA(VLOOKUP($A55,M4_PR_Lijsten!$B$8:$I$177,6,FALSE),0)</f>
        <v>0</v>
      </c>
      <c r="AF55">
        <f>_xlfn.IFNA($H55*VLOOKUP($A55,M4_PR_Lijsten!$B$8:$I$177,7,FALSE),0)</f>
        <v>0</v>
      </c>
      <c r="AG55">
        <f>_xlfn.IFNA($H55*VLOOKUP($A55,M4_PR_Lijsten!$B$8:$I$177,8,FALSE),0)</f>
        <v>0</v>
      </c>
    </row>
    <row r="56" spans="1:33" outlineLevel="1">
      <c r="A56" s="213">
        <v>0</v>
      </c>
      <c r="B56" s="249" t="str">
        <f>_xlfn.IFNA(VLOOKUP(A56,M4_PR_Lijsten!$B$8:$J$177,9,FALSE),"geen opmerking")</f>
        <v>geen opmerking</v>
      </c>
      <c r="C56" s="214"/>
      <c r="D56" s="186"/>
      <c r="E56" s="187"/>
      <c r="F56" s="186"/>
      <c r="G56" s="187"/>
      <c r="H56" s="186"/>
      <c r="I56" s="187"/>
      <c r="M56">
        <f>_xlfn.IFNA(D56*VLOOKUP(A56,M4_PR_Lijsten!$B$8:$I$177,2,FALSE)*IF(E56=1,Q56,1),0)</f>
        <v>0</v>
      </c>
      <c r="N56">
        <f>_xlfn.IFNA(D56*VLOOKUP(A56,M4_PR_Lijsten!$B$8:$I$177,3,FALSE)*IF(E56=1,Q56,1),0)</f>
        <v>0</v>
      </c>
      <c r="O56">
        <f>_xlfn.IFNA(D56*VLOOKUP(A56,M4_PR_Lijsten!$B$8:$I$177,4,FALSE)*IF(E56=1,Q56,1),0)</f>
        <v>0</v>
      </c>
      <c r="P56">
        <f>_xlfn.IFNA(D56*VLOOKUP(A56,M4_PR_Lijsten!$B$8:$I$177,5,FALSE)*IF(E56=1,1,0),0)</f>
        <v>0</v>
      </c>
      <c r="Q56">
        <f>_xlfn.IFNA(VLOOKUP(A56,M4_PR_Lijsten!$B$8:$I$177,6,FALSE),0)</f>
        <v>0</v>
      </c>
      <c r="R56">
        <f>_xlfn.IFNA(D56*VLOOKUP(A56,M4_PR_Lijsten!$B$8:$I$177,7,FALSE),0)</f>
        <v>0</v>
      </c>
      <c r="S56">
        <f>_xlfn.IFNA(D56*VLOOKUP(A56,M4_PR_Lijsten!$B$8:$I$177,8,FALSE),0)</f>
        <v>0</v>
      </c>
      <c r="T56">
        <f>_xlfn.IFNA($F56*VLOOKUP($A56,M4_PR_Lijsten!$B$8:$I$177,2,FALSE)*IF($G56=1,$X56,1),0)</f>
        <v>0</v>
      </c>
      <c r="U56">
        <f>_xlfn.IFNA($F56*VLOOKUP($A56,M4_PR_Lijsten!$B$8:$I$177,3,FALSE)*IF($G56=1,$X56,1),0)</f>
        <v>0</v>
      </c>
      <c r="V56">
        <f>_xlfn.IFNA($F56*VLOOKUP($A56,M4_PR_Lijsten!$B$8:$I$177,4,FALSE)*IF($E56=1,$Q56,1),0)</f>
        <v>0</v>
      </c>
      <c r="W56">
        <f>_xlfn.IFNA($F56*VLOOKUP($A56,M4_PR_Lijsten!$B$8:$I$177,5,FALSE)*IF(G56=1,1,0),0)</f>
        <v>0</v>
      </c>
      <c r="X56">
        <f>_xlfn.IFNA(VLOOKUP($A56,M4_PR_Lijsten!$B$8:$I$177,6,FALSE),0)</f>
        <v>0</v>
      </c>
      <c r="Y56">
        <f>_xlfn.IFNA($F56*VLOOKUP($A56,M4_PR_Lijsten!$B$8:$I$177,7,FALSE),0)</f>
        <v>0</v>
      </c>
      <c r="Z56">
        <f>_xlfn.IFNA($F56*VLOOKUP($A56,M4_PR_Lijsten!$B$8:$I$177,8,FALSE),0)</f>
        <v>0</v>
      </c>
      <c r="AA56">
        <f>_xlfn.IFNA($H56*VLOOKUP($A56,M4_PR_Lijsten!$B$8:$I$177,2,FALSE)*IF($I56=1,$AE56,1),0)</f>
        <v>0</v>
      </c>
      <c r="AB56">
        <f>_xlfn.IFNA($H56*VLOOKUP($A56,M4_PR_Lijsten!$B$8:$I$177,3,FALSE)*IF($I56=1,$AE56,1),0)</f>
        <v>0</v>
      </c>
      <c r="AC56">
        <f>_xlfn.IFNA($H56*VLOOKUP($A56,M4_PR_Lijsten!$B$8:$I$177,4,FALSE)*IF($I56=1,$AE56,1),0)</f>
        <v>0</v>
      </c>
      <c r="AD56">
        <f>_xlfn.IFNA($H56*VLOOKUP($A56,M4_PR_Lijsten!$B$8:$I$177,5,FALSE)*IF(I56=1,1,0),0)</f>
        <v>0</v>
      </c>
      <c r="AE56">
        <f>_xlfn.IFNA(VLOOKUP($A56,M4_PR_Lijsten!$B$8:$I$177,6,FALSE),0)</f>
        <v>0</v>
      </c>
      <c r="AF56">
        <f>_xlfn.IFNA($H56*VLOOKUP($A56,M4_PR_Lijsten!$B$8:$I$177,7,FALSE),0)</f>
        <v>0</v>
      </c>
      <c r="AG56">
        <f>_xlfn.IFNA($H56*VLOOKUP($A56,M4_PR_Lijsten!$B$8:$I$177,8,FALSE),0)</f>
        <v>0</v>
      </c>
    </row>
    <row r="57" spans="1:33" outlineLevel="1">
      <c r="A57" s="213">
        <v>0</v>
      </c>
      <c r="B57" s="249" t="str">
        <f>_xlfn.IFNA(VLOOKUP(A57,M4_PR_Lijsten!$B$8:$J$177,9,FALSE),"geen opmerking")</f>
        <v>geen opmerking</v>
      </c>
      <c r="C57" s="214"/>
      <c r="D57" s="186"/>
      <c r="E57" s="187"/>
      <c r="F57" s="186"/>
      <c r="G57" s="187"/>
      <c r="H57" s="186"/>
      <c r="I57" s="187"/>
      <c r="M57">
        <f>_xlfn.IFNA(D57*VLOOKUP(A57,M4_PR_Lijsten!$B$8:$I$177,2,FALSE)*IF(E57=1,Q57,1),0)</f>
        <v>0</v>
      </c>
      <c r="N57">
        <f>_xlfn.IFNA(D57*VLOOKUP(A57,M4_PR_Lijsten!$B$8:$I$177,3,FALSE)*IF(E57=1,Q57,1),0)</f>
        <v>0</v>
      </c>
      <c r="O57">
        <f>_xlfn.IFNA(D57*VLOOKUP(A57,M4_PR_Lijsten!$B$8:$I$177,4,FALSE)*IF(E57=1,Q57,1),0)</f>
        <v>0</v>
      </c>
      <c r="P57">
        <f>_xlfn.IFNA(D57*VLOOKUP(A57,M4_PR_Lijsten!$B$8:$I$177,5,FALSE)*IF(E57=1,1,0),0)</f>
        <v>0</v>
      </c>
      <c r="Q57">
        <f>_xlfn.IFNA(VLOOKUP(A57,M4_PR_Lijsten!$B$8:$I$177,6,FALSE),0)</f>
        <v>0</v>
      </c>
      <c r="R57">
        <f>_xlfn.IFNA(D57*VLOOKUP(A57,M4_PR_Lijsten!$B$8:$I$177,7,FALSE),0)</f>
        <v>0</v>
      </c>
      <c r="S57">
        <f>_xlfn.IFNA(D57*VLOOKUP(A57,M4_PR_Lijsten!$B$8:$I$177,8,FALSE),0)</f>
        <v>0</v>
      </c>
      <c r="T57">
        <f>_xlfn.IFNA($F57*VLOOKUP($A57,M4_PR_Lijsten!$B$8:$I$177,2,FALSE)*IF($G57=1,$X57,1),0)</f>
        <v>0</v>
      </c>
      <c r="U57">
        <f>_xlfn.IFNA($F57*VLOOKUP($A57,M4_PR_Lijsten!$B$8:$I$177,3,FALSE)*IF($G57=1,$X57,1),0)</f>
        <v>0</v>
      </c>
      <c r="V57">
        <f>_xlfn.IFNA($F57*VLOOKUP($A57,M4_PR_Lijsten!$B$8:$I$177,4,FALSE)*IF($E57=1,$Q57,1),0)</f>
        <v>0</v>
      </c>
      <c r="W57">
        <f>_xlfn.IFNA($F57*VLOOKUP($A57,M4_PR_Lijsten!$B$8:$I$177,5,FALSE)*IF(G57=1,1,0),0)</f>
        <v>0</v>
      </c>
      <c r="X57">
        <f>_xlfn.IFNA(VLOOKUP($A57,M4_PR_Lijsten!$B$8:$I$177,6,FALSE),0)</f>
        <v>0</v>
      </c>
      <c r="Y57">
        <f>_xlfn.IFNA($F57*VLOOKUP($A57,M4_PR_Lijsten!$B$8:$I$177,7,FALSE),0)</f>
        <v>0</v>
      </c>
      <c r="Z57">
        <f>_xlfn.IFNA($F57*VLOOKUP($A57,M4_PR_Lijsten!$B$8:$I$177,8,FALSE),0)</f>
        <v>0</v>
      </c>
      <c r="AA57">
        <f>_xlfn.IFNA($H57*VLOOKUP($A57,M4_PR_Lijsten!$B$8:$I$177,2,FALSE)*IF($I57=1,$AE57,1),0)</f>
        <v>0</v>
      </c>
      <c r="AB57">
        <f>_xlfn.IFNA($H57*VLOOKUP($A57,M4_PR_Lijsten!$B$8:$I$177,3,FALSE)*IF($I57=1,$AE57,1),0)</f>
        <v>0</v>
      </c>
      <c r="AC57">
        <f>_xlfn.IFNA($H57*VLOOKUP($A57,M4_PR_Lijsten!$B$8:$I$177,4,FALSE)*IF($I57=1,$AE57,1),0)</f>
        <v>0</v>
      </c>
      <c r="AD57">
        <f>_xlfn.IFNA($H57*VLOOKUP($A57,M4_PR_Lijsten!$B$8:$I$177,5,FALSE)*IF(I57=1,1,0),0)</f>
        <v>0</v>
      </c>
      <c r="AE57">
        <f>_xlfn.IFNA(VLOOKUP($A57,M4_PR_Lijsten!$B$8:$I$177,6,FALSE),0)</f>
        <v>0</v>
      </c>
      <c r="AF57">
        <f>_xlfn.IFNA($H57*VLOOKUP($A57,M4_PR_Lijsten!$B$8:$I$177,7,FALSE),0)</f>
        <v>0</v>
      </c>
      <c r="AG57">
        <f>_xlfn.IFNA($H57*VLOOKUP($A57,M4_PR_Lijsten!$B$8:$I$177,8,FALSE),0)</f>
        <v>0</v>
      </c>
    </row>
    <row r="58" spans="1:33" outlineLevel="1">
      <c r="A58" s="215">
        <v>0</v>
      </c>
      <c r="B58" s="250" t="str">
        <f>_xlfn.IFNA(VLOOKUP(A58,M4_PR_Lijsten!$B$8:$J$177,9,FALSE),"geen opmerking")</f>
        <v>geen opmerking</v>
      </c>
      <c r="C58" s="216"/>
      <c r="D58" s="190"/>
      <c r="E58" s="191"/>
      <c r="F58" s="190"/>
      <c r="G58" s="191"/>
      <c r="H58" s="190"/>
      <c r="I58" s="191"/>
      <c r="M58">
        <f>_xlfn.IFNA(D58*VLOOKUP(A58,M4_PR_Lijsten!$B$8:$I$177,2,FALSE)*IF(E58=1,Q58,1),0)</f>
        <v>0</v>
      </c>
      <c r="N58">
        <f>_xlfn.IFNA(D58*VLOOKUP(A58,M4_PR_Lijsten!$B$8:$I$177,3,FALSE)*IF(E58=1,Q58,1),0)</f>
        <v>0</v>
      </c>
      <c r="O58">
        <f>_xlfn.IFNA(D58*VLOOKUP(A58,M4_PR_Lijsten!$B$8:$I$177,4,FALSE)*IF(E58=1,Q58,1),0)</f>
        <v>0</v>
      </c>
      <c r="P58">
        <f>_xlfn.IFNA(D58*VLOOKUP(A58,M4_PR_Lijsten!$B$8:$I$177,5,FALSE)*IF(E58=1,1,0),0)</f>
        <v>0</v>
      </c>
      <c r="Q58">
        <f>_xlfn.IFNA(VLOOKUP(A58,M4_PR_Lijsten!$B$8:$I$177,6,FALSE),0)</f>
        <v>0</v>
      </c>
      <c r="R58">
        <f>_xlfn.IFNA(D58*VLOOKUP(A58,M4_PR_Lijsten!$B$8:$I$177,7,FALSE),0)</f>
        <v>0</v>
      </c>
      <c r="S58">
        <f>_xlfn.IFNA(D58*VLOOKUP(A58,M4_PR_Lijsten!$B$8:$I$177,8,FALSE),0)</f>
        <v>0</v>
      </c>
      <c r="T58">
        <f>_xlfn.IFNA($F58*VLOOKUP($A58,M4_PR_Lijsten!$B$8:$I$177,2,FALSE)*IF($G58=1,$X58,1),0)</f>
        <v>0</v>
      </c>
      <c r="U58">
        <f>_xlfn.IFNA($F58*VLOOKUP($A58,M4_PR_Lijsten!$B$8:$I$177,3,FALSE)*IF($G58=1,$X58,1),0)</f>
        <v>0</v>
      </c>
      <c r="V58">
        <f>_xlfn.IFNA($F58*VLOOKUP($A58,M4_PR_Lijsten!$B$8:$I$177,4,FALSE)*IF($E58=1,$Q58,1),0)</f>
        <v>0</v>
      </c>
      <c r="W58">
        <f>_xlfn.IFNA($F58*VLOOKUP($A58,M4_PR_Lijsten!$B$8:$I$177,5,FALSE)*IF(G58=1,1,0),0)</f>
        <v>0</v>
      </c>
      <c r="X58">
        <f>_xlfn.IFNA(VLOOKUP($A58,M4_PR_Lijsten!$B$8:$I$177,6,FALSE),0)</f>
        <v>0</v>
      </c>
      <c r="Y58">
        <f>_xlfn.IFNA($F58*VLOOKUP($A58,M4_PR_Lijsten!$B$8:$I$177,7,FALSE),0)</f>
        <v>0</v>
      </c>
      <c r="Z58">
        <f>_xlfn.IFNA($F58*VLOOKUP($A58,M4_PR_Lijsten!$B$8:$I$177,8,FALSE),0)</f>
        <v>0</v>
      </c>
      <c r="AA58">
        <f>_xlfn.IFNA($H58*VLOOKUP($A58,M4_PR_Lijsten!$B$8:$I$177,2,FALSE)*IF($I58=1,$AE58,1),0)</f>
        <v>0</v>
      </c>
      <c r="AB58">
        <f>_xlfn.IFNA($H58*VLOOKUP($A58,M4_PR_Lijsten!$B$8:$I$177,3,FALSE)*IF($I58=1,$AE58,1),0)</f>
        <v>0</v>
      </c>
      <c r="AC58">
        <f>_xlfn.IFNA($H58*VLOOKUP($A58,M4_PR_Lijsten!$B$8:$I$177,4,FALSE)*IF($I58=1,$AE58,1),0)</f>
        <v>0</v>
      </c>
      <c r="AD58">
        <f>_xlfn.IFNA($H58*VLOOKUP($A58,M4_PR_Lijsten!$B$8:$I$177,5,FALSE)*IF(I58=1,1,0),0)</f>
        <v>0</v>
      </c>
      <c r="AE58">
        <f>_xlfn.IFNA(VLOOKUP($A58,M4_PR_Lijsten!$B$8:$I$177,6,FALSE),0)</f>
        <v>0</v>
      </c>
      <c r="AF58">
        <f>_xlfn.IFNA($H58*VLOOKUP($A58,M4_PR_Lijsten!$B$8:$I$177,7,FALSE),0)</f>
        <v>0</v>
      </c>
      <c r="AG58">
        <f>_xlfn.IFNA($H58*VLOOKUP($A58,M4_PR_Lijsten!$B$8:$I$177,8,FALSE),0)</f>
        <v>0</v>
      </c>
    </row>
    <row r="59" spans="1:33" ht="15.75" thickBot="1">
      <c r="A59" s="221" t="s">
        <v>10</v>
      </c>
      <c r="B59" s="222"/>
      <c r="C59" s="223"/>
      <c r="D59" s="224"/>
      <c r="E59" s="224"/>
      <c r="F59" s="224"/>
      <c r="G59" s="224"/>
      <c r="H59" s="224"/>
      <c r="I59" s="224"/>
      <c r="J59">
        <f>SUM(M60:M66)/$M$5+SUM(N60:N66)/$N$5+SUM(O60:O66)/$O$5</f>
        <v>114</v>
      </c>
      <c r="K59">
        <f>SUM(T60:T66)/$M$5+SUM(U60:U66)/$N$5+SUM(V60:V66)/$O$5</f>
        <v>0</v>
      </c>
      <c r="L59">
        <f>SUM(AA60:AA66)/$M$5+SUM(AB60:AB66)/$N$5+SUM(AC60:AC66)/$O$5</f>
        <v>0</v>
      </c>
    </row>
    <row r="60" spans="1:33" ht="26.25" customHeight="1" outlineLevel="1" thickTop="1">
      <c r="A60" s="225" t="str" cm="1">
        <f t="array" ref="A60:A66">M4_PR_Lijsten!B132:B138</f>
        <v>Digitaal platform / socials / digitale nieuwbrief beheren
[per kalenderjaar]</v>
      </c>
      <c r="B60" s="180" t="str">
        <f>_xlfn.IFNA(VLOOKUP(A60,M4_PR_Lijsten!$B$8:$J$177,9,FALSE),"geen opmerking")</f>
        <v>Gemiddelde jaarkost  om digitale media te beheren</v>
      </c>
      <c r="C60" s="226"/>
      <c r="D60" s="182">
        <v>6</v>
      </c>
      <c r="E60" s="182"/>
      <c r="F60" s="182"/>
      <c r="G60" s="182"/>
      <c r="H60" s="182"/>
      <c r="I60" s="182"/>
      <c r="M60">
        <f>_xlfn.IFNA(D60*VLOOKUP(A60,M4_PR_Lijsten!$B$8:$I$177,2,FALSE)*IF(E60=1,Q60,1),0)</f>
        <v>6562.5</v>
      </c>
      <c r="N60">
        <f>_xlfn.IFNA(D60*VLOOKUP(A60,M4_PR_Lijsten!$B$8:$I$177,3,FALSE)*IF(E60=1,Q60,1),0)</f>
        <v>7875</v>
      </c>
      <c r="O60">
        <f>_xlfn.IFNA(D60*VLOOKUP(A60,M4_PR_Lijsten!$B$8:$I$177,4,FALSE)*IF(E60=1,Q60,1),0)</f>
        <v>14625</v>
      </c>
      <c r="P60">
        <f>_xlfn.IFNA(D60*VLOOKUP(A60,M4_PR_Lijsten!$B$8:$I$177,5,FALSE)*IF(E60=1,1,0),0)</f>
        <v>0</v>
      </c>
      <c r="Q60">
        <f>_xlfn.IFNA(VLOOKUP(A60,M4_PR_Lijsten!$B$8:$I$177,6,FALSE),0)</f>
        <v>0.2</v>
      </c>
      <c r="R60">
        <f>_xlfn.IFNA(D60*VLOOKUP(A60,M4_PR_Lijsten!$B$8:$I$177,7,FALSE),0)</f>
        <v>0</v>
      </c>
      <c r="S60">
        <f>_xlfn.IFNA(D60*VLOOKUP(A60,M4_PR_Lijsten!$B$8:$I$177,8,FALSE),0)</f>
        <v>0</v>
      </c>
      <c r="T60">
        <f>_xlfn.IFNA($F60*VLOOKUP($A60,M4_PR_Lijsten!$B$8:$I$177,2,FALSE)*IF($G60=1,$X60,1),0)</f>
        <v>0</v>
      </c>
      <c r="U60">
        <f>_xlfn.IFNA($F60*VLOOKUP($A60,M4_PR_Lijsten!$B$8:$I$177,3,FALSE)*IF($G60=1,$X60,1),0)</f>
        <v>0</v>
      </c>
      <c r="V60">
        <f>_xlfn.IFNA($F60*VLOOKUP($A60,M4_PR_Lijsten!$B$8:$I$177,4,FALSE)*IF($E60=1,$Q60,1),0)</f>
        <v>0</v>
      </c>
      <c r="W60">
        <f>_xlfn.IFNA($F60*VLOOKUP($A60,M4_PR_Lijsten!$B$8:$I$177,5,FALSE)*IF(G60=1,1,0),0)</f>
        <v>0</v>
      </c>
      <c r="X60">
        <f>_xlfn.IFNA(VLOOKUP($A60,M4_PR_Lijsten!$B$8:$I$177,6,FALSE),0)</f>
        <v>0.2</v>
      </c>
      <c r="Y60">
        <f>_xlfn.IFNA($F60*VLOOKUP($A60,M4_PR_Lijsten!$B$8:$I$177,7,FALSE),0)</f>
        <v>0</v>
      </c>
      <c r="Z60">
        <f>_xlfn.IFNA($F60*VLOOKUP($A60,M4_PR_Lijsten!$B$8:$I$177,8,FALSE),0)</f>
        <v>0</v>
      </c>
      <c r="AA60">
        <f>_xlfn.IFNA($H60*VLOOKUP($A60,M4_PR_Lijsten!$B$8:$I$177,2,FALSE)*IF($I60=1,$AE60,1),0)</f>
        <v>0</v>
      </c>
      <c r="AB60">
        <f>_xlfn.IFNA($H60*VLOOKUP($A60,M4_PR_Lijsten!$B$8:$I$177,3,FALSE)*IF($I60=1,$AE60,1),0)</f>
        <v>0</v>
      </c>
      <c r="AC60">
        <f>_xlfn.IFNA($H60*VLOOKUP($A60,M4_PR_Lijsten!$B$8:$I$177,4,FALSE)*IF($I60=1,$AE60,1),0)</f>
        <v>0</v>
      </c>
      <c r="AD60">
        <f>_xlfn.IFNA($H60*VLOOKUP($A60,M4_PR_Lijsten!$B$8:$I$177,5,FALSE)*IF(I60=1,1,0),0)</f>
        <v>0</v>
      </c>
      <c r="AE60">
        <f>_xlfn.IFNA(VLOOKUP($A60,M4_PR_Lijsten!$B$8:$I$177,6,FALSE),0)</f>
        <v>0.2</v>
      </c>
      <c r="AF60">
        <f>_xlfn.IFNA($H60*VLOOKUP($A60,M4_PR_Lijsten!$B$8:$I$177,7,FALSE),0)</f>
        <v>0</v>
      </c>
      <c r="AG60">
        <f>_xlfn.IFNA($H60*VLOOKUP($A60,M4_PR_Lijsten!$B$8:$I$177,8,FALSE),0)</f>
        <v>0</v>
      </c>
    </row>
    <row r="61" spans="1:33" ht="25.5" outlineLevel="1">
      <c r="A61" s="227" t="str">
        <v>Expo's en demo's organiseren
[per kalenderjaar]</v>
      </c>
      <c r="B61" s="249" t="str">
        <f>_xlfn.IFNA(VLOOKUP(A61,M4_PR_Lijsten!$B$8:$J$177,9,FALSE),"geen opmerking")</f>
        <v>1 lokale expo in samenwerking met buurgemeenten</v>
      </c>
      <c r="C61" s="208" t="s">
        <v>211</v>
      </c>
      <c r="D61" s="186">
        <v>6</v>
      </c>
      <c r="E61" s="187"/>
      <c r="F61" s="186"/>
      <c r="G61" s="187"/>
      <c r="H61" s="186"/>
      <c r="I61" s="187"/>
      <c r="M61">
        <f>_xlfn.IFNA(D61*VLOOKUP(A61,M4_PR_Lijsten!$B$8:$I$177,2,FALSE)*IF(E61=1,Q61,1),0)</f>
        <v>2625</v>
      </c>
      <c r="N61">
        <f>_xlfn.IFNA(D61*VLOOKUP(A61,M4_PR_Lijsten!$B$8:$I$177,3,FALSE)*IF(E61=1,Q61,1),0)</f>
        <v>4500</v>
      </c>
      <c r="O61">
        <f>_xlfn.IFNA(D61*VLOOKUP(A61,M4_PR_Lijsten!$B$8:$I$177,4,FALSE)*IF(E61=1,Q61,1),0)</f>
        <v>4875</v>
      </c>
      <c r="P61">
        <f>_xlfn.IFNA(D61*VLOOKUP(A61,M4_PR_Lijsten!$B$8:$I$177,5,FALSE)*IF(E61=1,1,0),0)</f>
        <v>0</v>
      </c>
      <c r="Q61">
        <f>_xlfn.IFNA(VLOOKUP(A61,M4_PR_Lijsten!$B$8:$I$177,6,FALSE),0)</f>
        <v>1</v>
      </c>
      <c r="R61">
        <f>_xlfn.IFNA(D61*VLOOKUP(A61,M4_PR_Lijsten!$B$8:$I$177,7,FALSE),0)</f>
        <v>0</v>
      </c>
      <c r="S61">
        <f>_xlfn.IFNA(D61*VLOOKUP(A61,M4_PR_Lijsten!$B$8:$I$177,8,FALSE),0)</f>
        <v>0</v>
      </c>
      <c r="T61">
        <f>_xlfn.IFNA($F61*VLOOKUP($A61,M4_PR_Lijsten!$B$8:$I$177,2,FALSE)*IF($G61=1,$X61,1),0)</f>
        <v>0</v>
      </c>
      <c r="U61">
        <f>_xlfn.IFNA($F61*VLOOKUP($A61,M4_PR_Lijsten!$B$8:$I$177,3,FALSE)*IF($G61=1,$X61,1),0)</f>
        <v>0</v>
      </c>
      <c r="V61">
        <f>_xlfn.IFNA($F61*VLOOKUP($A61,M4_PR_Lijsten!$B$8:$I$177,4,FALSE)*IF($E61=1,$Q61,1),0)</f>
        <v>0</v>
      </c>
      <c r="W61">
        <f>_xlfn.IFNA($F61*VLOOKUP($A61,M4_PR_Lijsten!$B$8:$I$177,5,FALSE)*IF(G61=1,1,0),0)</f>
        <v>0</v>
      </c>
      <c r="X61">
        <f>_xlfn.IFNA(VLOOKUP($A61,M4_PR_Lijsten!$B$8:$I$177,6,FALSE),0)</f>
        <v>1</v>
      </c>
      <c r="Y61">
        <f>_xlfn.IFNA($F61*VLOOKUP($A61,M4_PR_Lijsten!$B$8:$I$177,7,FALSE),0)</f>
        <v>0</v>
      </c>
      <c r="Z61">
        <f>_xlfn.IFNA($F61*VLOOKUP($A61,M4_PR_Lijsten!$B$8:$I$177,8,FALSE),0)</f>
        <v>0</v>
      </c>
      <c r="AA61">
        <f>_xlfn.IFNA($H61*VLOOKUP($A61,M4_PR_Lijsten!$B$8:$I$177,2,FALSE)*IF($I61=1,$AE61,1),0)</f>
        <v>0</v>
      </c>
      <c r="AB61">
        <f>_xlfn.IFNA($H61*VLOOKUP($A61,M4_PR_Lijsten!$B$8:$I$177,3,FALSE)*IF($I61=1,$AE61,1),0)</f>
        <v>0</v>
      </c>
      <c r="AC61">
        <f>_xlfn.IFNA($H61*VLOOKUP($A61,M4_PR_Lijsten!$B$8:$I$177,4,FALSE)*IF($I61=1,$AE61,1),0)</f>
        <v>0</v>
      </c>
      <c r="AD61">
        <f>_xlfn.IFNA($H61*VLOOKUP($A61,M4_PR_Lijsten!$B$8:$I$177,5,FALSE)*IF(I61=1,1,0),0)</f>
        <v>0</v>
      </c>
      <c r="AE61">
        <f>_xlfn.IFNA(VLOOKUP($A61,M4_PR_Lijsten!$B$8:$I$177,6,FALSE),0)</f>
        <v>1</v>
      </c>
      <c r="AF61">
        <f>_xlfn.IFNA($H61*VLOOKUP($A61,M4_PR_Lijsten!$B$8:$I$177,7,FALSE),0)</f>
        <v>0</v>
      </c>
      <c r="AG61">
        <f>_xlfn.IFNA($H61*VLOOKUP($A61,M4_PR_Lijsten!$B$8:$I$177,8,FALSE),0)</f>
        <v>0</v>
      </c>
    </row>
    <row r="62" spans="1:33" ht="25.5" outlineLevel="1">
      <c r="A62" s="227" t="str">
        <v>Belangenbehartiging
[per kalenderjaar]</v>
      </c>
      <c r="B62" s="249" t="str">
        <f>_xlfn.IFNA(VLOOKUP(A62,M4_PR_Lijsten!$B$8:$J$177,9,FALSE),"geen opmerking")</f>
        <v>2 dagen voor 1 persoon per werkjaar</v>
      </c>
      <c r="C62" s="208"/>
      <c r="D62" s="186">
        <v>6</v>
      </c>
      <c r="E62" s="187"/>
      <c r="F62" s="186"/>
      <c r="G62" s="187"/>
      <c r="H62" s="186"/>
      <c r="I62" s="187"/>
      <c r="M62">
        <f>_xlfn.IFNA(D62*VLOOKUP(A62,M4_PR_Lijsten!$B$8:$I$177,2,FALSE)*IF(E62=1,Q62,1),0)</f>
        <v>5250</v>
      </c>
      <c r="N62">
        <f>_xlfn.IFNA(D62*VLOOKUP(A62,M4_PR_Lijsten!$B$8:$I$177,3,FALSE)*IF(E62=1,Q62,1),0)</f>
        <v>0</v>
      </c>
      <c r="O62">
        <f>_xlfn.IFNA(D62*VLOOKUP(A62,M4_PR_Lijsten!$B$8:$I$177,4,FALSE)*IF(E62=1,Q62,1),0)</f>
        <v>0</v>
      </c>
      <c r="P62">
        <f>_xlfn.IFNA(D62*VLOOKUP(A62,M4_PR_Lijsten!$B$8:$I$177,5,FALSE)*IF(E62=1,1,0),0)</f>
        <v>0</v>
      </c>
      <c r="Q62">
        <f>_xlfn.IFNA(VLOOKUP(A62,M4_PR_Lijsten!$B$8:$I$177,6,FALSE),0)</f>
        <v>1</v>
      </c>
      <c r="R62">
        <f>_xlfn.IFNA(D62*VLOOKUP(A62,M4_PR_Lijsten!$B$8:$I$177,7,FALSE),0)</f>
        <v>0</v>
      </c>
      <c r="S62">
        <f>_xlfn.IFNA(D62*VLOOKUP(A62,M4_PR_Lijsten!$B$8:$I$177,8,FALSE),0)</f>
        <v>0</v>
      </c>
      <c r="T62">
        <f>_xlfn.IFNA($F62*VLOOKUP($A62,M4_PR_Lijsten!$B$8:$I$177,2,FALSE)*IF($G62=1,$X62,1),0)</f>
        <v>0</v>
      </c>
      <c r="U62">
        <f>_xlfn.IFNA($F62*VLOOKUP($A62,M4_PR_Lijsten!$B$8:$I$177,3,FALSE)*IF($G62=1,$X62,1),0)</f>
        <v>0</v>
      </c>
      <c r="V62">
        <f>_xlfn.IFNA($F62*VLOOKUP($A62,M4_PR_Lijsten!$B$8:$I$177,4,FALSE)*IF($E62=1,$Q62,1),0)</f>
        <v>0</v>
      </c>
      <c r="W62">
        <f>_xlfn.IFNA($F62*VLOOKUP($A62,M4_PR_Lijsten!$B$8:$I$177,5,FALSE)*IF(G62=1,1,0),0)</f>
        <v>0</v>
      </c>
      <c r="X62">
        <f>_xlfn.IFNA(VLOOKUP($A62,M4_PR_Lijsten!$B$8:$I$177,6,FALSE),0)</f>
        <v>1</v>
      </c>
      <c r="Y62">
        <f>_xlfn.IFNA($F62*VLOOKUP($A62,M4_PR_Lijsten!$B$8:$I$177,7,FALSE),0)</f>
        <v>0</v>
      </c>
      <c r="Z62">
        <f>_xlfn.IFNA($F62*VLOOKUP($A62,M4_PR_Lijsten!$B$8:$I$177,8,FALSE),0)</f>
        <v>0</v>
      </c>
      <c r="AA62">
        <f>_xlfn.IFNA($H62*VLOOKUP($A62,M4_PR_Lijsten!$B$8:$I$177,2,FALSE)*IF($I62=1,$AE62,1),0)</f>
        <v>0</v>
      </c>
      <c r="AB62">
        <f>_xlfn.IFNA($H62*VLOOKUP($A62,M4_PR_Lijsten!$B$8:$I$177,3,FALSE)*IF($I62=1,$AE62,1),0)</f>
        <v>0</v>
      </c>
      <c r="AC62">
        <f>_xlfn.IFNA($H62*VLOOKUP($A62,M4_PR_Lijsten!$B$8:$I$177,4,FALSE)*IF($I62=1,$AE62,1),0)</f>
        <v>0</v>
      </c>
      <c r="AD62">
        <f>_xlfn.IFNA($H62*VLOOKUP($A62,M4_PR_Lijsten!$B$8:$I$177,5,FALSE)*IF(I62=1,1,0),0)</f>
        <v>0</v>
      </c>
      <c r="AE62">
        <f>_xlfn.IFNA(VLOOKUP($A62,M4_PR_Lijsten!$B$8:$I$177,6,FALSE),0)</f>
        <v>1</v>
      </c>
      <c r="AF62">
        <f>_xlfn.IFNA($H62*VLOOKUP($A62,M4_PR_Lijsten!$B$8:$I$177,7,FALSE),0)</f>
        <v>0</v>
      </c>
      <c r="AG62">
        <f>_xlfn.IFNA($H62*VLOOKUP($A62,M4_PR_Lijsten!$B$8:$I$177,8,FALSE),0)</f>
        <v>0</v>
      </c>
    </row>
    <row r="63" spans="1:33" outlineLevel="1">
      <c r="A63" s="227" t="str">
        <v>reserve</v>
      </c>
      <c r="B63" s="249">
        <f>_xlfn.IFNA(VLOOKUP(A63,M4_PR_Lijsten!$B$8:$J$177,9,FALSE),"geen opmerking")</f>
        <v>0</v>
      </c>
      <c r="C63" s="208"/>
      <c r="D63" s="186"/>
      <c r="E63" s="187"/>
      <c r="F63" s="186"/>
      <c r="G63" s="187"/>
      <c r="H63" s="186"/>
      <c r="I63" s="187"/>
      <c r="M63">
        <f>_xlfn.IFNA(D63*VLOOKUP(A63,M4_PR_Lijsten!$B$8:$I$177,2,FALSE)*IF(E63=1,Q63,1),0)</f>
        <v>0</v>
      </c>
      <c r="N63">
        <f>_xlfn.IFNA(D63*VLOOKUP(A63,M4_PR_Lijsten!$B$8:$I$177,3,FALSE)*IF(E63=1,Q63,1),0)</f>
        <v>0</v>
      </c>
      <c r="O63">
        <f>_xlfn.IFNA(D63*VLOOKUP(A63,M4_PR_Lijsten!$B$8:$I$177,4,FALSE)*IF(E63=1,Q63,1),0)</f>
        <v>0</v>
      </c>
      <c r="P63">
        <f>_xlfn.IFNA(D63*VLOOKUP(A63,M4_PR_Lijsten!$B$8:$I$177,5,FALSE)*IF(E63=1,1,0),0)</f>
        <v>0</v>
      </c>
      <c r="Q63">
        <f>_xlfn.IFNA(VLOOKUP(A63,M4_PR_Lijsten!$B$8:$I$177,6,FALSE),0)</f>
        <v>1</v>
      </c>
      <c r="R63">
        <f>_xlfn.IFNA(D63*VLOOKUP(A63,M4_PR_Lijsten!$B$8:$I$177,7,FALSE),0)</f>
        <v>0</v>
      </c>
      <c r="S63">
        <f>_xlfn.IFNA(D63*VLOOKUP(A63,M4_PR_Lijsten!$B$8:$I$177,8,FALSE),0)</f>
        <v>0</v>
      </c>
      <c r="T63">
        <f>_xlfn.IFNA($F63*VLOOKUP($A63,M4_PR_Lijsten!$B$8:$I$177,2,FALSE)*IF($G63=1,$X63,1),0)</f>
        <v>0</v>
      </c>
      <c r="U63">
        <f>_xlfn.IFNA($F63*VLOOKUP($A63,M4_PR_Lijsten!$B$8:$I$177,3,FALSE)*IF($G63=1,$X63,1),0)</f>
        <v>0</v>
      </c>
      <c r="V63">
        <f>_xlfn.IFNA($F63*VLOOKUP($A63,M4_PR_Lijsten!$B$8:$I$177,4,FALSE)*IF($E63=1,$Q63,1),0)</f>
        <v>0</v>
      </c>
      <c r="W63">
        <f>_xlfn.IFNA($F63*VLOOKUP($A63,M4_PR_Lijsten!$B$8:$I$177,5,FALSE)*IF(G63=1,1,0),0)</f>
        <v>0</v>
      </c>
      <c r="X63">
        <f>_xlfn.IFNA(VLOOKUP($A63,M4_PR_Lijsten!$B$8:$I$177,6,FALSE),0)</f>
        <v>1</v>
      </c>
      <c r="Y63">
        <f>_xlfn.IFNA($F63*VLOOKUP($A63,M4_PR_Lijsten!$B$8:$I$177,7,FALSE),0)</f>
        <v>0</v>
      </c>
      <c r="Z63">
        <f>_xlfn.IFNA($F63*VLOOKUP($A63,M4_PR_Lijsten!$B$8:$I$177,8,FALSE),0)</f>
        <v>0</v>
      </c>
      <c r="AA63">
        <f>_xlfn.IFNA($H63*VLOOKUP($A63,M4_PR_Lijsten!$B$8:$I$177,2,FALSE)*IF($I63=1,$AE63,1),0)</f>
        <v>0</v>
      </c>
      <c r="AB63">
        <f>_xlfn.IFNA($H63*VLOOKUP($A63,M4_PR_Lijsten!$B$8:$I$177,3,FALSE)*IF($I63=1,$AE63,1),0)</f>
        <v>0</v>
      </c>
      <c r="AC63">
        <f>_xlfn.IFNA($H63*VLOOKUP($A63,M4_PR_Lijsten!$B$8:$I$177,4,FALSE)*IF($I63=1,$AE63,1),0)</f>
        <v>0</v>
      </c>
      <c r="AD63">
        <f>_xlfn.IFNA($H63*VLOOKUP($A63,M4_PR_Lijsten!$B$8:$I$177,5,FALSE)*IF(I63=1,1,0),0)</f>
        <v>0</v>
      </c>
      <c r="AE63">
        <f>_xlfn.IFNA(VLOOKUP($A63,M4_PR_Lijsten!$B$8:$I$177,6,FALSE),0)</f>
        <v>1</v>
      </c>
      <c r="AF63">
        <f>_xlfn.IFNA($H63*VLOOKUP($A63,M4_PR_Lijsten!$B$8:$I$177,7,FALSE),0)</f>
        <v>0</v>
      </c>
      <c r="AG63">
        <f>_xlfn.IFNA($H63*VLOOKUP($A63,M4_PR_Lijsten!$B$8:$I$177,8,FALSE),0)</f>
        <v>0</v>
      </c>
    </row>
    <row r="64" spans="1:33" outlineLevel="1">
      <c r="A64" s="227">
        <v>0</v>
      </c>
      <c r="B64" s="249" t="str">
        <f>_xlfn.IFNA(VLOOKUP(A64,M4_PR_Lijsten!$B$8:$J$177,9,FALSE),"geen opmerking")</f>
        <v>geen opmerking</v>
      </c>
      <c r="C64" s="208"/>
      <c r="D64" s="186"/>
      <c r="E64" s="187"/>
      <c r="F64" s="186"/>
      <c r="G64" s="187"/>
      <c r="H64" s="186"/>
      <c r="I64" s="187"/>
      <c r="M64">
        <f>_xlfn.IFNA(D64*VLOOKUP(A64,M4_PR_Lijsten!$B$8:$I$177,2,FALSE)*IF(E64=1,Q64,1),0)</f>
        <v>0</v>
      </c>
      <c r="N64">
        <f>_xlfn.IFNA(D64*VLOOKUP(A64,M4_PR_Lijsten!$B$8:$I$177,3,FALSE)*IF(E64=1,Q64,1),0)</f>
        <v>0</v>
      </c>
      <c r="O64">
        <f>_xlfn.IFNA(D64*VLOOKUP(A64,M4_PR_Lijsten!$B$8:$I$177,4,FALSE)*IF(E64=1,Q64,1),0)</f>
        <v>0</v>
      </c>
      <c r="P64">
        <f>_xlfn.IFNA(D64*VLOOKUP(A64,M4_PR_Lijsten!$B$8:$I$177,5,FALSE)*IF(E64=1,1,0),0)</f>
        <v>0</v>
      </c>
      <c r="Q64">
        <f>_xlfn.IFNA(VLOOKUP(A64,M4_PR_Lijsten!$B$8:$I$177,6,FALSE),0)</f>
        <v>0</v>
      </c>
      <c r="R64">
        <f>_xlfn.IFNA(D64*VLOOKUP(A64,M4_PR_Lijsten!$B$8:$I$177,7,FALSE),0)</f>
        <v>0</v>
      </c>
      <c r="S64">
        <f>_xlfn.IFNA(D64*VLOOKUP(A64,M4_PR_Lijsten!$B$8:$I$177,8,FALSE),0)</f>
        <v>0</v>
      </c>
      <c r="T64">
        <f>_xlfn.IFNA($F64*VLOOKUP($A64,M4_PR_Lijsten!$B$8:$I$177,2,FALSE)*IF($G64=1,$X64,1),0)</f>
        <v>0</v>
      </c>
      <c r="U64">
        <f>_xlfn.IFNA($F64*VLOOKUP($A64,M4_PR_Lijsten!$B$8:$I$177,3,FALSE)*IF($G64=1,$X64,1),0)</f>
        <v>0</v>
      </c>
      <c r="V64">
        <f>_xlfn.IFNA($F64*VLOOKUP($A64,M4_PR_Lijsten!$B$8:$I$177,4,FALSE)*IF($E64=1,$Q64,1),0)</f>
        <v>0</v>
      </c>
      <c r="W64">
        <f>_xlfn.IFNA($F64*VLOOKUP($A64,M4_PR_Lijsten!$B$8:$I$177,5,FALSE)*IF(G64=1,1,0),0)</f>
        <v>0</v>
      </c>
      <c r="X64">
        <f>_xlfn.IFNA(VLOOKUP($A64,M4_PR_Lijsten!$B$8:$I$177,6,FALSE),0)</f>
        <v>0</v>
      </c>
      <c r="Y64">
        <f>_xlfn.IFNA($F64*VLOOKUP($A64,M4_PR_Lijsten!$B$8:$I$177,7,FALSE),0)</f>
        <v>0</v>
      </c>
      <c r="Z64">
        <f>_xlfn.IFNA($F64*VLOOKUP($A64,M4_PR_Lijsten!$B$8:$I$177,8,FALSE),0)</f>
        <v>0</v>
      </c>
      <c r="AA64">
        <f>_xlfn.IFNA($H64*VLOOKUP($A64,M4_PR_Lijsten!$B$8:$I$177,2,FALSE)*IF($I64=1,$AE64,1),0)</f>
        <v>0</v>
      </c>
      <c r="AB64">
        <f>_xlfn.IFNA($H64*VLOOKUP($A64,M4_PR_Lijsten!$B$8:$I$177,3,FALSE)*IF($I64=1,$AE64,1),0)</f>
        <v>0</v>
      </c>
      <c r="AC64">
        <f>_xlfn.IFNA($H64*VLOOKUP($A64,M4_PR_Lijsten!$B$8:$I$177,4,FALSE)*IF($I64=1,$AE64,1),0)</f>
        <v>0</v>
      </c>
      <c r="AD64">
        <f>_xlfn.IFNA($H64*VLOOKUP($A64,M4_PR_Lijsten!$B$8:$I$177,5,FALSE)*IF(I64=1,1,0),0)</f>
        <v>0</v>
      </c>
      <c r="AE64">
        <f>_xlfn.IFNA(VLOOKUP($A64,M4_PR_Lijsten!$B$8:$I$177,6,FALSE),0)</f>
        <v>0</v>
      </c>
      <c r="AF64">
        <f>_xlfn.IFNA($H64*VLOOKUP($A64,M4_PR_Lijsten!$B$8:$I$177,7,FALSE),0)</f>
        <v>0</v>
      </c>
      <c r="AG64">
        <f>_xlfn.IFNA($H64*VLOOKUP($A64,M4_PR_Lijsten!$B$8:$I$177,8,FALSE),0)</f>
        <v>0</v>
      </c>
    </row>
    <row r="65" spans="1:33" outlineLevel="1">
      <c r="A65" s="227">
        <v>0</v>
      </c>
      <c r="B65" s="249" t="str">
        <f>_xlfn.IFNA(VLOOKUP(A65,M4_PR_Lijsten!$B$8:$J$177,9,FALSE),"geen opmerking")</f>
        <v>geen opmerking</v>
      </c>
      <c r="C65" s="208"/>
      <c r="D65" s="186"/>
      <c r="E65" s="187"/>
      <c r="F65" s="186"/>
      <c r="G65" s="187"/>
      <c r="H65" s="186"/>
      <c r="I65" s="187"/>
      <c r="M65">
        <f>_xlfn.IFNA(D65*VLOOKUP(A65,M4_PR_Lijsten!$B$8:$I$177,2,FALSE)*IF(E65=1,Q65,1),0)</f>
        <v>0</v>
      </c>
      <c r="N65">
        <f>_xlfn.IFNA(D65*VLOOKUP(A65,M4_PR_Lijsten!$B$8:$I$177,3,FALSE)*IF(E65=1,Q65,1),0)</f>
        <v>0</v>
      </c>
      <c r="O65">
        <f>_xlfn.IFNA(D65*VLOOKUP(A65,M4_PR_Lijsten!$B$8:$I$177,4,FALSE)*IF(E65=1,Q65,1),0)</f>
        <v>0</v>
      </c>
      <c r="P65">
        <f>_xlfn.IFNA(D65*VLOOKUP(A65,M4_PR_Lijsten!$B$8:$I$177,5,FALSE)*IF(E65=1,1,0),0)</f>
        <v>0</v>
      </c>
      <c r="Q65">
        <f>_xlfn.IFNA(VLOOKUP(A65,M4_PR_Lijsten!$B$8:$I$177,6,FALSE),0)</f>
        <v>0</v>
      </c>
      <c r="R65">
        <f>_xlfn.IFNA(D65*VLOOKUP(A65,M4_PR_Lijsten!$B$8:$I$177,7,FALSE),0)</f>
        <v>0</v>
      </c>
      <c r="S65">
        <f>_xlfn.IFNA(D65*VLOOKUP(A65,M4_PR_Lijsten!$B$8:$I$177,8,FALSE),0)</f>
        <v>0</v>
      </c>
      <c r="T65">
        <f>_xlfn.IFNA($F65*VLOOKUP($A65,M4_PR_Lijsten!$B$8:$I$177,2,FALSE)*IF($G65=1,$X65,1),0)</f>
        <v>0</v>
      </c>
      <c r="U65">
        <f>_xlfn.IFNA($F65*VLOOKUP($A65,M4_PR_Lijsten!$B$8:$I$177,3,FALSE)*IF($G65=1,$X65,1),0)</f>
        <v>0</v>
      </c>
      <c r="V65">
        <f>_xlfn.IFNA($F65*VLOOKUP($A65,M4_PR_Lijsten!$B$8:$I$177,4,FALSE)*IF($E65=1,$Q65,1),0)</f>
        <v>0</v>
      </c>
      <c r="W65">
        <f>_xlfn.IFNA($F65*VLOOKUP($A65,M4_PR_Lijsten!$B$8:$I$177,5,FALSE)*IF(G65=1,1,0),0)</f>
        <v>0</v>
      </c>
      <c r="X65">
        <f>_xlfn.IFNA(VLOOKUP($A65,M4_PR_Lijsten!$B$8:$I$177,6,FALSE),0)</f>
        <v>0</v>
      </c>
      <c r="Y65">
        <f>_xlfn.IFNA($F65*VLOOKUP($A65,M4_PR_Lijsten!$B$8:$I$177,7,FALSE),0)</f>
        <v>0</v>
      </c>
      <c r="Z65">
        <f>_xlfn.IFNA($F65*VLOOKUP($A65,M4_PR_Lijsten!$B$8:$I$177,8,FALSE),0)</f>
        <v>0</v>
      </c>
      <c r="AA65">
        <f>_xlfn.IFNA($H65*VLOOKUP($A65,M4_PR_Lijsten!$B$8:$I$177,2,FALSE)*IF($I65=1,$AE65,1),0)</f>
        <v>0</v>
      </c>
      <c r="AB65">
        <f>_xlfn.IFNA($H65*VLOOKUP($A65,M4_PR_Lijsten!$B$8:$I$177,3,FALSE)*IF($I65=1,$AE65,1),0)</f>
        <v>0</v>
      </c>
      <c r="AC65">
        <f>_xlfn.IFNA($H65*VLOOKUP($A65,M4_PR_Lijsten!$B$8:$I$177,4,FALSE)*IF($I65=1,$AE65,1),0)</f>
        <v>0</v>
      </c>
      <c r="AD65">
        <f>_xlfn.IFNA($H65*VLOOKUP($A65,M4_PR_Lijsten!$B$8:$I$177,5,FALSE)*IF(I65=1,1,0),0)</f>
        <v>0</v>
      </c>
      <c r="AE65">
        <f>_xlfn.IFNA(VLOOKUP($A65,M4_PR_Lijsten!$B$8:$I$177,6,FALSE),0)</f>
        <v>0</v>
      </c>
      <c r="AF65">
        <f>_xlfn.IFNA($H65*VLOOKUP($A65,M4_PR_Lijsten!$B$8:$I$177,7,FALSE),0)</f>
        <v>0</v>
      </c>
      <c r="AG65">
        <f>_xlfn.IFNA($H65*VLOOKUP($A65,M4_PR_Lijsten!$B$8:$I$177,8,FALSE),0)</f>
        <v>0</v>
      </c>
    </row>
    <row r="66" spans="1:33" outlineLevel="1">
      <c r="A66" s="209">
        <v>0</v>
      </c>
      <c r="B66" s="250" t="str">
        <f>_xlfn.IFNA(VLOOKUP(A66,M4_PR_Lijsten!$B$8:$J$177,9,FALSE),"geen opmerking")</f>
        <v>geen opmerking</v>
      </c>
      <c r="C66" s="210"/>
      <c r="D66" s="190"/>
      <c r="E66" s="191"/>
      <c r="F66" s="190"/>
      <c r="G66" s="191"/>
      <c r="H66" s="190"/>
      <c r="I66" s="191"/>
      <c r="M66">
        <f>_xlfn.IFNA(D66*VLOOKUP(A66,M4_PR_Lijsten!$B$8:$I$177,2,FALSE)*IF(E66=1,Q66,1),0)</f>
        <v>0</v>
      </c>
      <c r="N66">
        <f>_xlfn.IFNA(D66*VLOOKUP(A66,M4_PR_Lijsten!$B$8:$I$177,3,FALSE)*IF(E66=1,Q66,1),0)</f>
        <v>0</v>
      </c>
      <c r="O66">
        <f>_xlfn.IFNA(D66*VLOOKUP(A66,M4_PR_Lijsten!$B$8:$I$177,4,FALSE)*IF(E66=1,Q66,1),0)</f>
        <v>0</v>
      </c>
      <c r="P66">
        <f>_xlfn.IFNA(D66*VLOOKUP(A66,M4_PR_Lijsten!$B$8:$I$177,5,FALSE)*IF(E66=1,1,0),0)</f>
        <v>0</v>
      </c>
      <c r="Q66">
        <f>_xlfn.IFNA(VLOOKUP(A66,M4_PR_Lijsten!$B$8:$I$177,6,FALSE),0)</f>
        <v>0</v>
      </c>
      <c r="R66">
        <f>_xlfn.IFNA(D66*VLOOKUP(A66,M4_PR_Lijsten!$B$8:$I$177,7,FALSE),0)</f>
        <v>0</v>
      </c>
      <c r="S66">
        <f>_xlfn.IFNA(D66*VLOOKUP(A66,M4_PR_Lijsten!$B$8:$I$177,8,FALSE),0)</f>
        <v>0</v>
      </c>
      <c r="T66">
        <f>_xlfn.IFNA($F66*VLOOKUP($A66,M4_PR_Lijsten!$B$8:$I$177,2,FALSE)*IF($G66=1,$X66,1),0)</f>
        <v>0</v>
      </c>
      <c r="U66">
        <f>_xlfn.IFNA($F66*VLOOKUP($A66,M4_PR_Lijsten!$B$8:$I$177,3,FALSE)*IF($G66=1,$X66,1),0)</f>
        <v>0</v>
      </c>
      <c r="V66">
        <f>_xlfn.IFNA($F66*VLOOKUP($A66,M4_PR_Lijsten!$B$8:$I$177,4,FALSE)*IF($E66=1,$Q66,1),0)</f>
        <v>0</v>
      </c>
      <c r="W66">
        <f>_xlfn.IFNA($F66*VLOOKUP($A66,M4_PR_Lijsten!$B$8:$I$177,5,FALSE)*IF(G66=1,1,0),0)</f>
        <v>0</v>
      </c>
      <c r="X66">
        <f>_xlfn.IFNA(VLOOKUP($A66,M4_PR_Lijsten!$B$8:$I$177,6,FALSE),0)</f>
        <v>0</v>
      </c>
      <c r="Y66">
        <f>_xlfn.IFNA($F66*VLOOKUP($A66,M4_PR_Lijsten!$B$8:$I$177,7,FALSE),0)</f>
        <v>0</v>
      </c>
      <c r="Z66">
        <f>_xlfn.IFNA($F66*VLOOKUP($A66,M4_PR_Lijsten!$B$8:$I$177,8,FALSE),0)</f>
        <v>0</v>
      </c>
      <c r="AA66">
        <f>_xlfn.IFNA($H66*VLOOKUP($A66,M4_PR_Lijsten!$B$8:$I$177,2,FALSE)*IF($I66=1,$AE66,1),0)</f>
        <v>0</v>
      </c>
      <c r="AB66">
        <f>_xlfn.IFNA($H66*VLOOKUP($A66,M4_PR_Lijsten!$B$8:$I$177,3,FALSE)*IF($I66=1,$AE66,1),0)</f>
        <v>0</v>
      </c>
      <c r="AC66">
        <f>_xlfn.IFNA($H66*VLOOKUP($A66,M4_PR_Lijsten!$B$8:$I$177,4,FALSE)*IF($I66=1,$AE66,1),0)</f>
        <v>0</v>
      </c>
      <c r="AD66">
        <f>_xlfn.IFNA($H66*VLOOKUP($A66,M4_PR_Lijsten!$B$8:$I$177,5,FALSE)*IF(I66=1,1,0),0)</f>
        <v>0</v>
      </c>
      <c r="AE66">
        <f>_xlfn.IFNA(VLOOKUP($A66,M4_PR_Lijsten!$B$8:$I$177,6,FALSE),0)</f>
        <v>0</v>
      </c>
      <c r="AF66">
        <f>_xlfn.IFNA($H66*VLOOKUP($A66,M4_PR_Lijsten!$B$8:$I$177,7,FALSE),0)</f>
        <v>0</v>
      </c>
      <c r="AG66">
        <f>_xlfn.IFNA($H66*VLOOKUP($A66,M4_PR_Lijsten!$B$8:$I$177,8,FALSE),0)</f>
        <v>0</v>
      </c>
    </row>
    <row r="67" spans="1:33" ht="15.75" thickBot="1">
      <c r="A67" s="240" t="s">
        <v>11</v>
      </c>
      <c r="B67" s="241"/>
      <c r="C67" s="242"/>
      <c r="D67" s="243"/>
      <c r="E67" s="243"/>
      <c r="F67" s="243"/>
      <c r="G67" s="243"/>
      <c r="H67" s="243"/>
      <c r="I67" s="243"/>
      <c r="J67">
        <f>SUM(M68:M75)/$M$5+SUM(N68:N75)/$N$5+SUM(O68:O75)/$O$5</f>
        <v>20</v>
      </c>
      <c r="K67">
        <f>SUM(T68:T75)/$M$5+SUM(U68:U75)/$N$5+SUM(V68:V75)/$O$5</f>
        <v>0</v>
      </c>
      <c r="L67">
        <f>SUM(AA68:AA75)/$M$5+SUM(AB68:AB75)/$N$5+SUM(AC68:AC75)/$O$5</f>
        <v>0</v>
      </c>
    </row>
    <row r="68" spans="1:33" ht="15.75" outlineLevel="1" thickTop="1">
      <c r="A68" s="272"/>
      <c r="B68" s="273"/>
      <c r="C68" s="273"/>
      <c r="D68" s="274"/>
      <c r="E68" s="244"/>
      <c r="F68" s="233"/>
      <c r="G68" s="244"/>
      <c r="H68" s="233"/>
      <c r="I68" s="244"/>
    </row>
    <row r="69" spans="1:33" ht="25.5" outlineLevel="1">
      <c r="A69" s="234" t="str" cm="1">
        <f t="array" ref="A69:A75">M4_PR_Lijsten!B148:B154</f>
        <v>Voorbeeldfunctie verduurzamen gemeentelijke vastgoed
[per demoproject]</v>
      </c>
      <c r="B69" s="252" t="str">
        <f>_xlfn.IFNA(VLOOKUP(A69,M4_PR_Lijsten!$B$8:$J$177,9,FALSE),"geen opmerking")</f>
        <v>Kost van het voorzien van info rond 1 gemeentelijk project</v>
      </c>
      <c r="C69" s="235"/>
      <c r="D69" s="197">
        <v>4</v>
      </c>
      <c r="E69" s="198"/>
      <c r="F69" s="197"/>
      <c r="G69" s="198"/>
      <c r="H69" s="197"/>
      <c r="I69" s="198"/>
      <c r="M69">
        <f>_xlfn.IFNA(D69*VLOOKUP(A69,M4_PR_Lijsten!$B$8:$I$177,2,FALSE)*IF(E69=1,Q69,1),0)</f>
        <v>1750</v>
      </c>
      <c r="N69">
        <f>_xlfn.IFNA(D69*VLOOKUP(A69,M4_PR_Lijsten!$B$8:$I$177,3,FALSE)*IF(E69=1,Q69,1),0)</f>
        <v>3000</v>
      </c>
      <c r="O69">
        <f>_xlfn.IFNA(D69*VLOOKUP(A69,M4_PR_Lijsten!$B$8:$I$177,4,FALSE)*IF(E69=1,Q69,1),0)</f>
        <v>3250</v>
      </c>
      <c r="P69">
        <f>_xlfn.IFNA(D69*VLOOKUP(A69,M4_PR_Lijsten!$B$8:$I$177,5,FALSE)*IF(E69=1,1,0),0)</f>
        <v>0</v>
      </c>
      <c r="Q69">
        <f>_xlfn.IFNA(VLOOKUP(A69,M4_PR_Lijsten!$B$8:$I$177,6,FALSE),0)</f>
        <v>1</v>
      </c>
      <c r="R69">
        <f>_xlfn.IFNA(D69*VLOOKUP(A69,M4_PR_Lijsten!$B$8:$I$177,7,FALSE),0)</f>
        <v>0</v>
      </c>
      <c r="S69">
        <f>_xlfn.IFNA(D69*VLOOKUP(A69,M4_PR_Lijsten!$B$8:$I$177,8,FALSE),0)</f>
        <v>0</v>
      </c>
      <c r="T69">
        <f>_xlfn.IFNA($F69*VLOOKUP($A69,M4_PR_Lijsten!$B$8:$I$177,2,FALSE)*IF($G69=1,$X69,1),0)</f>
        <v>0</v>
      </c>
      <c r="U69">
        <f>_xlfn.IFNA($F69*VLOOKUP($A69,M4_PR_Lijsten!$B$8:$I$177,3,FALSE)*IF($G69=1,$X69,1),0)</f>
        <v>0</v>
      </c>
      <c r="V69">
        <f>_xlfn.IFNA($F69*VLOOKUP($A69,M4_PR_Lijsten!$B$8:$I$177,4,FALSE)*IF($E69=1,$Q69,1),0)</f>
        <v>0</v>
      </c>
      <c r="W69">
        <f>_xlfn.IFNA($F69*VLOOKUP($A69,M4_PR_Lijsten!$B$8:$I$177,5,FALSE)*IF(G69=1,1,0),0)</f>
        <v>0</v>
      </c>
      <c r="X69">
        <f>_xlfn.IFNA(VLOOKUP($A69,M4_PR_Lijsten!$B$8:$I$177,6,FALSE),0)</f>
        <v>1</v>
      </c>
      <c r="Y69">
        <f>_xlfn.IFNA($F69*VLOOKUP($A69,M4_PR_Lijsten!$B$8:$I$177,7,FALSE),0)</f>
        <v>0</v>
      </c>
      <c r="Z69">
        <f>_xlfn.IFNA($F69*VLOOKUP($A69,M4_PR_Lijsten!$B$8:$I$177,8,FALSE),0)</f>
        <v>0</v>
      </c>
      <c r="AA69">
        <f>_xlfn.IFNA($H69*VLOOKUP($A69,M4_PR_Lijsten!$B$8:$I$177,2,FALSE)*IF($I69=1,$AE69,1),0)</f>
        <v>0</v>
      </c>
      <c r="AB69">
        <f>_xlfn.IFNA($H69*VLOOKUP($A69,M4_PR_Lijsten!$B$8:$I$177,3,FALSE)*IF($I69=1,$AE69,1),0)</f>
        <v>0</v>
      </c>
      <c r="AC69">
        <f>_xlfn.IFNA($H69*VLOOKUP($A69,M4_PR_Lijsten!$B$8:$I$177,4,FALSE)*IF($I69=1,$AE69,1),0)</f>
        <v>0</v>
      </c>
      <c r="AD69">
        <f>_xlfn.IFNA($H69*VLOOKUP($A69,M4_PR_Lijsten!$B$8:$I$177,5,FALSE)*IF(I69=1,1,0),0)</f>
        <v>0</v>
      </c>
      <c r="AE69">
        <f>_xlfn.IFNA(VLOOKUP($A69,M4_PR_Lijsten!$B$8:$I$177,6,FALSE),0)</f>
        <v>1</v>
      </c>
      <c r="AF69">
        <f>_xlfn.IFNA($H69*VLOOKUP($A69,M4_PR_Lijsten!$B$8:$I$177,7,FALSE),0)</f>
        <v>0</v>
      </c>
      <c r="AG69">
        <f>_xlfn.IFNA($H69*VLOOKUP($A69,M4_PR_Lijsten!$B$8:$I$177,8,FALSE),0)</f>
        <v>0</v>
      </c>
    </row>
    <row r="70" spans="1:33" ht="38.25" outlineLevel="1">
      <c r="A70" s="234" t="str">
        <v>Lokale ondernemers betrekken, zekerheid en perspectief bieden
[per event / netwerkbijeenkomt]</v>
      </c>
      <c r="B70" s="252" t="str">
        <f>_xlfn.IFNA(VLOOKUP(A70,M4_PR_Lijsten!$B$8:$J$177,9,FALSE),"geen opmerking")</f>
        <v>kost van het organiseren van 1 ontmoetingsevent</v>
      </c>
      <c r="C70" s="235" t="s">
        <v>212</v>
      </c>
      <c r="D70" s="197">
        <v>0</v>
      </c>
      <c r="E70" s="198"/>
      <c r="F70" s="197"/>
      <c r="G70" s="198"/>
      <c r="H70" s="197"/>
      <c r="I70" s="198"/>
      <c r="M70">
        <f>_xlfn.IFNA(D70*VLOOKUP(A70,M4_PR_Lijsten!$B$8:$I$177,2,FALSE)*IF(E70=1,Q70,1),0)</f>
        <v>0</v>
      </c>
      <c r="N70">
        <f>_xlfn.IFNA(D70*VLOOKUP(A70,M4_PR_Lijsten!$B$8:$I$177,3,FALSE)*IF(E70=1,Q70,1),0)</f>
        <v>0</v>
      </c>
      <c r="O70">
        <f>_xlfn.IFNA(D70*VLOOKUP(A70,M4_PR_Lijsten!$B$8:$I$177,4,FALSE)*IF(E70=1,Q70,1),0)</f>
        <v>0</v>
      </c>
      <c r="P70">
        <f>_xlfn.IFNA(D70*VLOOKUP(A70,M4_PR_Lijsten!$B$8:$I$177,5,FALSE)*IF(E70=1,1,0),0)</f>
        <v>0</v>
      </c>
      <c r="Q70">
        <f>_xlfn.IFNA(VLOOKUP(A70,M4_PR_Lijsten!$B$8:$I$177,6,FALSE),0)</f>
        <v>1</v>
      </c>
      <c r="R70">
        <f>_xlfn.IFNA(D70*VLOOKUP(A70,M4_PR_Lijsten!$B$8:$I$177,7,FALSE),0)</f>
        <v>0</v>
      </c>
      <c r="S70">
        <f>_xlfn.IFNA(D70*VLOOKUP(A70,M4_PR_Lijsten!$B$8:$I$177,8,FALSE),0)</f>
        <v>0</v>
      </c>
      <c r="T70">
        <f>_xlfn.IFNA($F70*VLOOKUP($A70,M4_PR_Lijsten!$B$8:$I$177,2,FALSE)*IF($G70=1,$X70,1),0)</f>
        <v>0</v>
      </c>
      <c r="U70">
        <f>_xlfn.IFNA($F70*VLOOKUP($A70,M4_PR_Lijsten!$B$8:$I$177,3,FALSE)*IF($G70=1,$X70,1),0)</f>
        <v>0</v>
      </c>
      <c r="V70">
        <f>_xlfn.IFNA($F70*VLOOKUP($A70,M4_PR_Lijsten!$B$8:$I$177,4,FALSE)*IF($E70=1,$Q70,1),0)</f>
        <v>0</v>
      </c>
      <c r="W70">
        <f>_xlfn.IFNA($F70*VLOOKUP($A70,M4_PR_Lijsten!$B$8:$I$177,5,FALSE)*IF(G70=1,1,0),0)</f>
        <v>0</v>
      </c>
      <c r="X70">
        <f>_xlfn.IFNA(VLOOKUP($A70,M4_PR_Lijsten!$B$8:$I$177,6,FALSE),0)</f>
        <v>1</v>
      </c>
      <c r="Y70">
        <f>_xlfn.IFNA($F70*VLOOKUP($A70,M4_PR_Lijsten!$B$8:$I$177,7,FALSE),0)</f>
        <v>0</v>
      </c>
      <c r="Z70">
        <f>_xlfn.IFNA($F70*VLOOKUP($A70,M4_PR_Lijsten!$B$8:$I$177,8,FALSE),0)</f>
        <v>0</v>
      </c>
      <c r="AA70">
        <f>_xlfn.IFNA($H70*VLOOKUP($A70,M4_PR_Lijsten!$B$8:$I$177,2,FALSE)*IF($I70=1,$AE70,1),0)</f>
        <v>0</v>
      </c>
      <c r="AB70">
        <f>_xlfn.IFNA($H70*VLOOKUP($A70,M4_PR_Lijsten!$B$8:$I$177,3,FALSE)*IF($I70=1,$AE70,1),0)</f>
        <v>0</v>
      </c>
      <c r="AC70">
        <f>_xlfn.IFNA($H70*VLOOKUP($A70,M4_PR_Lijsten!$B$8:$I$177,4,FALSE)*IF($I70=1,$AE70,1),0)</f>
        <v>0</v>
      </c>
      <c r="AD70">
        <f>_xlfn.IFNA($H70*VLOOKUP($A70,M4_PR_Lijsten!$B$8:$I$177,5,FALSE)*IF(I70=1,1,0),0)</f>
        <v>0</v>
      </c>
      <c r="AE70">
        <f>_xlfn.IFNA(VLOOKUP($A70,M4_PR_Lijsten!$B$8:$I$177,6,FALSE),0)</f>
        <v>1</v>
      </c>
      <c r="AF70">
        <f>_xlfn.IFNA($H70*VLOOKUP($A70,M4_PR_Lijsten!$B$8:$I$177,7,FALSE),0)</f>
        <v>0</v>
      </c>
      <c r="AG70">
        <f>_xlfn.IFNA($H70*VLOOKUP($A70,M4_PR_Lijsten!$B$8:$I$177,8,FALSE),0)</f>
        <v>0</v>
      </c>
    </row>
    <row r="71" spans="1:33" outlineLevel="1">
      <c r="A71" s="234" t="str">
        <v>reserve</v>
      </c>
      <c r="B71" s="252">
        <f>_xlfn.IFNA(VLOOKUP(A71,M4_PR_Lijsten!$B$8:$J$177,9,FALSE),"geen opmerking")</f>
        <v>0</v>
      </c>
      <c r="C71" s="235"/>
      <c r="D71" s="197"/>
      <c r="E71" s="198"/>
      <c r="F71" s="197"/>
      <c r="G71" s="198"/>
      <c r="H71" s="197"/>
      <c r="I71" s="198"/>
      <c r="M71">
        <f>_xlfn.IFNA(D71*VLOOKUP(A71,M4_PR_Lijsten!$B$8:$I$177,2,FALSE)*IF(E71=1,Q71,1),0)</f>
        <v>0</v>
      </c>
      <c r="N71">
        <f>_xlfn.IFNA(D71*VLOOKUP(A71,M4_PR_Lijsten!$B$8:$I$177,3,FALSE)*IF(E71=1,Q71,1),0)</f>
        <v>0</v>
      </c>
      <c r="O71">
        <f>_xlfn.IFNA(D71*VLOOKUP(A71,M4_PR_Lijsten!$B$8:$I$177,4,FALSE)*IF(E71=1,Q71,1),0)</f>
        <v>0</v>
      </c>
      <c r="P71">
        <f>_xlfn.IFNA(D71*VLOOKUP(A71,M4_PR_Lijsten!$B$8:$I$177,5,FALSE)*IF(E71=1,1,0),0)</f>
        <v>0</v>
      </c>
      <c r="Q71">
        <f>_xlfn.IFNA(VLOOKUP(A71,M4_PR_Lijsten!$B$8:$I$177,6,FALSE),0)</f>
        <v>1</v>
      </c>
      <c r="R71">
        <f>_xlfn.IFNA(D71*VLOOKUP(A71,M4_PR_Lijsten!$B$8:$I$177,7,FALSE),0)</f>
        <v>0</v>
      </c>
      <c r="S71">
        <f>_xlfn.IFNA(D71*VLOOKUP(A71,M4_PR_Lijsten!$B$8:$I$177,8,FALSE),0)</f>
        <v>0</v>
      </c>
      <c r="T71">
        <f>_xlfn.IFNA($F71*VLOOKUP($A71,M4_PR_Lijsten!$B$8:$I$177,2,FALSE)*IF($G71=1,$X71,1),0)</f>
        <v>0</v>
      </c>
      <c r="U71">
        <f>_xlfn.IFNA($F71*VLOOKUP($A71,M4_PR_Lijsten!$B$8:$I$177,3,FALSE)*IF($G71=1,$X71,1),0)</f>
        <v>0</v>
      </c>
      <c r="V71">
        <f>_xlfn.IFNA($F71*VLOOKUP($A71,M4_PR_Lijsten!$B$8:$I$177,4,FALSE)*IF($E71=1,$Q71,1),0)</f>
        <v>0</v>
      </c>
      <c r="W71">
        <f>_xlfn.IFNA($F71*VLOOKUP($A71,M4_PR_Lijsten!$B$8:$I$177,5,FALSE)*IF(G71=1,1,0),0)</f>
        <v>0</v>
      </c>
      <c r="X71">
        <f>_xlfn.IFNA(VLOOKUP($A71,M4_PR_Lijsten!$B$8:$I$177,6,FALSE),0)</f>
        <v>1</v>
      </c>
      <c r="Y71">
        <f>_xlfn.IFNA($F71*VLOOKUP($A71,M4_PR_Lijsten!$B$8:$I$177,7,FALSE),0)</f>
        <v>0</v>
      </c>
      <c r="Z71">
        <f>_xlfn.IFNA($F71*VLOOKUP($A71,M4_PR_Lijsten!$B$8:$I$177,8,FALSE),0)</f>
        <v>0</v>
      </c>
      <c r="AA71">
        <f>_xlfn.IFNA($H71*VLOOKUP($A71,M4_PR_Lijsten!$B$8:$I$177,2,FALSE)*IF($I71=1,$AE71,1),0)</f>
        <v>0</v>
      </c>
      <c r="AB71">
        <f>_xlfn.IFNA($H71*VLOOKUP($A71,M4_PR_Lijsten!$B$8:$I$177,3,FALSE)*IF($I71=1,$AE71,1),0)</f>
        <v>0</v>
      </c>
      <c r="AC71">
        <f>_xlfn.IFNA($H71*VLOOKUP($A71,M4_PR_Lijsten!$B$8:$I$177,4,FALSE)*IF($I71=1,$AE71,1),0)</f>
        <v>0</v>
      </c>
      <c r="AD71">
        <f>_xlfn.IFNA($H71*VLOOKUP($A71,M4_PR_Lijsten!$B$8:$I$177,5,FALSE)*IF(I71=1,1,0),0)</f>
        <v>0</v>
      </c>
      <c r="AE71">
        <f>_xlfn.IFNA(VLOOKUP($A71,M4_PR_Lijsten!$B$8:$I$177,6,FALSE),0)</f>
        <v>1</v>
      </c>
      <c r="AF71">
        <f>_xlfn.IFNA($H71*VLOOKUP($A71,M4_PR_Lijsten!$B$8:$I$177,7,FALSE),0)</f>
        <v>0</v>
      </c>
      <c r="AG71">
        <f>_xlfn.IFNA($H71*VLOOKUP($A71,M4_PR_Lijsten!$B$8:$I$177,8,FALSE),0)</f>
        <v>0</v>
      </c>
    </row>
    <row r="72" spans="1:33" outlineLevel="1">
      <c r="A72" s="234">
        <v>0</v>
      </c>
      <c r="B72" s="252" t="str">
        <f>_xlfn.IFNA(VLOOKUP(A72,M4_PR_Lijsten!$B$8:$J$177,9,FALSE),"geen opmerking")</f>
        <v>geen opmerking</v>
      </c>
      <c r="C72" s="235"/>
      <c r="D72" s="197"/>
      <c r="E72" s="198"/>
      <c r="F72" s="197"/>
      <c r="G72" s="198"/>
      <c r="H72" s="197"/>
      <c r="I72" s="198"/>
      <c r="M72">
        <f>_xlfn.IFNA(D72*VLOOKUP(A72,M4_PR_Lijsten!$B$8:$I$177,2,FALSE)*IF(E72=1,Q72,1),0)</f>
        <v>0</v>
      </c>
      <c r="N72">
        <f>_xlfn.IFNA(D72*VLOOKUP(A72,M4_PR_Lijsten!$B$8:$I$177,3,FALSE)*IF(E72=1,Q72,1),0)</f>
        <v>0</v>
      </c>
      <c r="O72">
        <f>_xlfn.IFNA(D72*VLOOKUP(A72,M4_PR_Lijsten!$B$8:$I$177,4,FALSE)*IF(E72=1,Q72,1),0)</f>
        <v>0</v>
      </c>
      <c r="P72">
        <f>_xlfn.IFNA(D72*VLOOKUP(A72,M4_PR_Lijsten!$B$8:$I$177,5,FALSE)*IF(E72=1,1,0),0)</f>
        <v>0</v>
      </c>
      <c r="Q72">
        <f>_xlfn.IFNA(VLOOKUP(A72,M4_PR_Lijsten!$B$8:$I$177,6,FALSE),0)</f>
        <v>0</v>
      </c>
      <c r="R72">
        <f>_xlfn.IFNA(D72*VLOOKUP(A72,M4_PR_Lijsten!$B$8:$I$177,7,FALSE),0)</f>
        <v>0</v>
      </c>
      <c r="S72">
        <f>_xlfn.IFNA(D72*VLOOKUP(A72,M4_PR_Lijsten!$B$8:$I$177,8,FALSE),0)</f>
        <v>0</v>
      </c>
      <c r="T72">
        <f>_xlfn.IFNA($F72*VLOOKUP($A72,M4_PR_Lijsten!$B$8:$I$177,2,FALSE)*IF($G72=1,$X72,1),0)</f>
        <v>0</v>
      </c>
      <c r="U72">
        <f>_xlfn.IFNA($F72*VLOOKUP($A72,M4_PR_Lijsten!$B$8:$I$177,3,FALSE)*IF($G72=1,$X72,1),0)</f>
        <v>0</v>
      </c>
      <c r="V72">
        <f>_xlfn.IFNA($F72*VLOOKUP($A72,M4_PR_Lijsten!$B$8:$I$177,4,FALSE)*IF($E72=1,$Q72,1),0)</f>
        <v>0</v>
      </c>
      <c r="W72">
        <f>_xlfn.IFNA($F72*VLOOKUP($A72,M4_PR_Lijsten!$B$8:$I$177,5,FALSE)*IF(G72=1,1,0),0)</f>
        <v>0</v>
      </c>
      <c r="X72">
        <f>_xlfn.IFNA(VLOOKUP($A72,M4_PR_Lijsten!$B$8:$I$177,6,FALSE),0)</f>
        <v>0</v>
      </c>
      <c r="Y72">
        <f>_xlfn.IFNA($F72*VLOOKUP($A72,M4_PR_Lijsten!$B$8:$I$177,7,FALSE),0)</f>
        <v>0</v>
      </c>
      <c r="Z72">
        <f>_xlfn.IFNA($F72*VLOOKUP($A72,M4_PR_Lijsten!$B$8:$I$177,8,FALSE),0)</f>
        <v>0</v>
      </c>
      <c r="AA72">
        <f>_xlfn.IFNA($H72*VLOOKUP($A72,M4_PR_Lijsten!$B$8:$I$177,2,FALSE)*IF($I72=1,$AE72,1),0)</f>
        <v>0</v>
      </c>
      <c r="AB72">
        <f>_xlfn.IFNA($H72*VLOOKUP($A72,M4_PR_Lijsten!$B$8:$I$177,3,FALSE)*IF($I72=1,$AE72,1),0)</f>
        <v>0</v>
      </c>
      <c r="AC72">
        <f>_xlfn.IFNA($H72*VLOOKUP($A72,M4_PR_Lijsten!$B$8:$I$177,4,FALSE)*IF($I72=1,$AE72,1),0)</f>
        <v>0</v>
      </c>
      <c r="AD72">
        <f>_xlfn.IFNA($H72*VLOOKUP($A72,M4_PR_Lijsten!$B$8:$I$177,5,FALSE)*IF(I72=1,1,0),0)</f>
        <v>0</v>
      </c>
      <c r="AE72">
        <f>_xlfn.IFNA(VLOOKUP($A72,M4_PR_Lijsten!$B$8:$I$177,6,FALSE),0)</f>
        <v>0</v>
      </c>
      <c r="AF72">
        <f>_xlfn.IFNA($H72*VLOOKUP($A72,M4_PR_Lijsten!$B$8:$I$177,7,FALSE),0)</f>
        <v>0</v>
      </c>
      <c r="AG72">
        <f>_xlfn.IFNA($H72*VLOOKUP($A72,M4_PR_Lijsten!$B$8:$I$177,8,FALSE),0)</f>
        <v>0</v>
      </c>
    </row>
    <row r="73" spans="1:33" outlineLevel="1">
      <c r="A73" s="234">
        <v>0</v>
      </c>
      <c r="B73" s="252" t="str">
        <f>_xlfn.IFNA(VLOOKUP(A73,M4_PR_Lijsten!$B$8:$J$177,9,FALSE),"geen opmerking")</f>
        <v>geen opmerking</v>
      </c>
      <c r="C73" s="235"/>
      <c r="D73" s="197"/>
      <c r="E73" s="198"/>
      <c r="F73" s="197"/>
      <c r="G73" s="198"/>
      <c r="H73" s="197"/>
      <c r="I73" s="198"/>
      <c r="M73">
        <f>_xlfn.IFNA(D73*VLOOKUP(A73,M4_PR_Lijsten!$B$8:$I$177,2,FALSE)*IF(E73=1,Q73,1),0)</f>
        <v>0</v>
      </c>
      <c r="N73">
        <f>_xlfn.IFNA(D73*VLOOKUP(A73,M4_PR_Lijsten!$B$8:$I$177,3,FALSE)*IF(E73=1,Q73,1),0)</f>
        <v>0</v>
      </c>
      <c r="O73">
        <f>_xlfn.IFNA(D73*VLOOKUP(A73,M4_PR_Lijsten!$B$8:$I$177,4,FALSE)*IF(E73=1,Q73,1),0)</f>
        <v>0</v>
      </c>
      <c r="P73">
        <f>_xlfn.IFNA(D73*VLOOKUP(A73,M4_PR_Lijsten!$B$8:$I$177,5,FALSE)*IF(E73=1,1,0),0)</f>
        <v>0</v>
      </c>
      <c r="Q73">
        <f>_xlfn.IFNA(VLOOKUP(A73,M4_PR_Lijsten!$B$8:$I$177,6,FALSE),0)</f>
        <v>0</v>
      </c>
      <c r="R73">
        <f>_xlfn.IFNA(D73*VLOOKUP(A73,M4_PR_Lijsten!$B$8:$I$177,7,FALSE),0)</f>
        <v>0</v>
      </c>
      <c r="S73">
        <f>_xlfn.IFNA(D73*VLOOKUP(A73,M4_PR_Lijsten!$B$8:$I$177,8,FALSE),0)</f>
        <v>0</v>
      </c>
      <c r="T73">
        <f>_xlfn.IFNA($F73*VLOOKUP($A73,M4_PR_Lijsten!$B$8:$I$177,2,FALSE)*IF($G73=1,$X73,1),0)</f>
        <v>0</v>
      </c>
      <c r="U73">
        <f>_xlfn.IFNA($F73*VLOOKUP($A73,M4_PR_Lijsten!$B$8:$I$177,3,FALSE)*IF($G73=1,$X73,1),0)</f>
        <v>0</v>
      </c>
      <c r="V73">
        <f>_xlfn.IFNA($F73*VLOOKUP($A73,M4_PR_Lijsten!$B$8:$I$177,4,FALSE)*IF($E73=1,$Q73,1),0)</f>
        <v>0</v>
      </c>
      <c r="W73">
        <f>_xlfn.IFNA($F73*VLOOKUP($A73,M4_PR_Lijsten!$B$8:$I$177,5,FALSE)*IF(G73=1,1,0),0)</f>
        <v>0</v>
      </c>
      <c r="X73">
        <f>_xlfn.IFNA(VLOOKUP($A73,M4_PR_Lijsten!$B$8:$I$177,6,FALSE),0)</f>
        <v>0</v>
      </c>
      <c r="Y73">
        <f>_xlfn.IFNA($F73*VLOOKUP($A73,M4_PR_Lijsten!$B$8:$I$177,7,FALSE),0)</f>
        <v>0</v>
      </c>
      <c r="Z73">
        <f>_xlfn.IFNA($F73*VLOOKUP($A73,M4_PR_Lijsten!$B$8:$I$177,8,FALSE),0)</f>
        <v>0</v>
      </c>
      <c r="AA73">
        <f>_xlfn.IFNA($H73*VLOOKUP($A73,M4_PR_Lijsten!$B$8:$I$177,2,FALSE)*IF($I73=1,$AE73,1),0)</f>
        <v>0</v>
      </c>
      <c r="AB73">
        <f>_xlfn.IFNA($H73*VLOOKUP($A73,M4_PR_Lijsten!$B$8:$I$177,3,FALSE)*IF($I73=1,$AE73,1),0)</f>
        <v>0</v>
      </c>
      <c r="AC73">
        <f>_xlfn.IFNA($H73*VLOOKUP($A73,M4_PR_Lijsten!$B$8:$I$177,4,FALSE)*IF($I73=1,$AE73,1),0)</f>
        <v>0</v>
      </c>
      <c r="AD73">
        <f>_xlfn.IFNA($H73*VLOOKUP($A73,M4_PR_Lijsten!$B$8:$I$177,5,FALSE)*IF(I73=1,1,0),0)</f>
        <v>0</v>
      </c>
      <c r="AE73">
        <f>_xlfn.IFNA(VLOOKUP($A73,M4_PR_Lijsten!$B$8:$I$177,6,FALSE),0)</f>
        <v>0</v>
      </c>
      <c r="AF73">
        <f>_xlfn.IFNA($H73*VLOOKUP($A73,M4_PR_Lijsten!$B$8:$I$177,7,FALSE),0)</f>
        <v>0</v>
      </c>
      <c r="AG73">
        <f>_xlfn.IFNA($H73*VLOOKUP($A73,M4_PR_Lijsten!$B$8:$I$177,8,FALSE),0)</f>
        <v>0</v>
      </c>
    </row>
    <row r="74" spans="1:33" outlineLevel="1">
      <c r="A74" s="234">
        <v>0</v>
      </c>
      <c r="B74" s="252" t="str">
        <f>_xlfn.IFNA(VLOOKUP(A74,M4_PR_Lijsten!$B$8:$J$177,9,FALSE),"geen opmerking")</f>
        <v>geen opmerking</v>
      </c>
      <c r="C74" s="235"/>
      <c r="D74" s="197"/>
      <c r="E74" s="198"/>
      <c r="F74" s="197"/>
      <c r="G74" s="198"/>
      <c r="H74" s="197"/>
      <c r="I74" s="198"/>
      <c r="M74">
        <f>_xlfn.IFNA(D74*VLOOKUP(A74,M4_PR_Lijsten!$B$8:$I$177,2,FALSE)*IF(E74=1,Q74,1),0)</f>
        <v>0</v>
      </c>
      <c r="N74">
        <f>_xlfn.IFNA(D74*VLOOKUP(A74,M4_PR_Lijsten!$B$8:$I$177,3,FALSE)*IF(E74=1,Q74,1),0)</f>
        <v>0</v>
      </c>
      <c r="O74">
        <f>_xlfn.IFNA(D74*VLOOKUP(A74,M4_PR_Lijsten!$B$8:$I$177,4,FALSE)*IF(E74=1,Q74,1),0)</f>
        <v>0</v>
      </c>
      <c r="P74">
        <f>_xlfn.IFNA(D74*VLOOKUP(A74,M4_PR_Lijsten!$B$8:$I$177,5,FALSE)*IF(E74=1,1,0),0)</f>
        <v>0</v>
      </c>
      <c r="Q74">
        <f>_xlfn.IFNA(VLOOKUP(A74,M4_PR_Lijsten!$B$8:$I$177,6,FALSE),0)</f>
        <v>0</v>
      </c>
      <c r="R74">
        <f>_xlfn.IFNA(D74*VLOOKUP(A74,M4_PR_Lijsten!$B$8:$I$177,7,FALSE),0)</f>
        <v>0</v>
      </c>
      <c r="S74">
        <f>_xlfn.IFNA(D74*VLOOKUP(A74,M4_PR_Lijsten!$B$8:$I$177,8,FALSE),0)</f>
        <v>0</v>
      </c>
      <c r="T74">
        <f>_xlfn.IFNA($F74*VLOOKUP($A74,M4_PR_Lijsten!$B$8:$I$177,2,FALSE)*IF($G74=1,$X74,1),0)</f>
        <v>0</v>
      </c>
      <c r="U74">
        <f>_xlfn.IFNA($F74*VLOOKUP($A74,M4_PR_Lijsten!$B$8:$I$177,3,FALSE)*IF($G74=1,$X74,1),0)</f>
        <v>0</v>
      </c>
      <c r="V74">
        <f>_xlfn.IFNA($F74*VLOOKUP($A74,M4_PR_Lijsten!$B$8:$I$177,4,FALSE)*IF($E74=1,$Q74,1),0)</f>
        <v>0</v>
      </c>
      <c r="W74">
        <f>_xlfn.IFNA($F74*VLOOKUP($A74,M4_PR_Lijsten!$B$8:$I$177,5,FALSE)*IF(G74=1,1,0),0)</f>
        <v>0</v>
      </c>
      <c r="X74">
        <f>_xlfn.IFNA(VLOOKUP($A74,M4_PR_Lijsten!$B$8:$I$177,6,FALSE),0)</f>
        <v>0</v>
      </c>
      <c r="Y74">
        <f>_xlfn.IFNA($F74*VLOOKUP($A74,M4_PR_Lijsten!$B$8:$I$177,7,FALSE),0)</f>
        <v>0</v>
      </c>
      <c r="Z74">
        <f>_xlfn.IFNA($F74*VLOOKUP($A74,M4_PR_Lijsten!$B$8:$I$177,8,FALSE),0)</f>
        <v>0</v>
      </c>
      <c r="AA74">
        <f>_xlfn.IFNA($H74*VLOOKUP($A74,M4_PR_Lijsten!$B$8:$I$177,2,FALSE)*IF($I74=1,$AE74,1),0)</f>
        <v>0</v>
      </c>
      <c r="AB74">
        <f>_xlfn.IFNA($H74*VLOOKUP($A74,M4_PR_Lijsten!$B$8:$I$177,3,FALSE)*IF($I74=1,$AE74,1),0)</f>
        <v>0</v>
      </c>
      <c r="AC74">
        <f>_xlfn.IFNA($H74*VLOOKUP($A74,M4_PR_Lijsten!$B$8:$I$177,4,FALSE)*IF($I74=1,$AE74,1),0)</f>
        <v>0</v>
      </c>
      <c r="AD74">
        <f>_xlfn.IFNA($H74*VLOOKUP($A74,M4_PR_Lijsten!$B$8:$I$177,5,FALSE)*IF(I74=1,1,0),0)</f>
        <v>0</v>
      </c>
      <c r="AE74">
        <f>_xlfn.IFNA(VLOOKUP($A74,M4_PR_Lijsten!$B$8:$I$177,6,FALSE),0)</f>
        <v>0</v>
      </c>
      <c r="AF74">
        <f>_xlfn.IFNA($H74*VLOOKUP($A74,M4_PR_Lijsten!$B$8:$I$177,7,FALSE),0)</f>
        <v>0</v>
      </c>
      <c r="AG74">
        <f>_xlfn.IFNA($H74*VLOOKUP($A74,M4_PR_Lijsten!$B$8:$I$177,8,FALSE),0)</f>
        <v>0</v>
      </c>
    </row>
    <row r="75" spans="1:33" outlineLevel="1">
      <c r="A75" s="236">
        <v>0</v>
      </c>
      <c r="B75" s="254" t="str">
        <f>_xlfn.IFNA(VLOOKUP(A75,M4_PR_Lijsten!$B$8:$J$177,9,FALSE),"geen opmerking")</f>
        <v>geen opmerking</v>
      </c>
      <c r="C75" s="237"/>
      <c r="D75" s="238"/>
      <c r="E75" s="239"/>
      <c r="F75" s="238"/>
      <c r="G75" s="239"/>
      <c r="H75" s="238"/>
      <c r="I75" s="239"/>
      <c r="M75">
        <f>_xlfn.IFNA(D75*VLOOKUP(A75,M4_PR_Lijsten!$B$8:$I$177,2,FALSE)*IF(E75=1,Q75,1),0)</f>
        <v>0</v>
      </c>
      <c r="N75">
        <f>_xlfn.IFNA(D75*VLOOKUP(A75,M4_PR_Lijsten!$B$8:$I$177,3,FALSE)*IF(E75=1,Q75,1),0)</f>
        <v>0</v>
      </c>
      <c r="O75">
        <f>_xlfn.IFNA(D75*VLOOKUP(A75,M4_PR_Lijsten!$B$8:$I$177,4,FALSE)*IF(E75=1,Q75,1),0)</f>
        <v>0</v>
      </c>
      <c r="P75">
        <f>_xlfn.IFNA(D75*VLOOKUP(A75,M4_PR_Lijsten!$B$8:$I$177,5,FALSE)*IF(E75=1,1,0),0)</f>
        <v>0</v>
      </c>
      <c r="Q75">
        <f>_xlfn.IFNA(VLOOKUP(A75,M4_PR_Lijsten!$B$8:$I$177,6,FALSE),0)</f>
        <v>0</v>
      </c>
      <c r="R75">
        <f>_xlfn.IFNA(D75*VLOOKUP(A75,M4_PR_Lijsten!$B$8:$I$177,7,FALSE),0)</f>
        <v>0</v>
      </c>
      <c r="S75">
        <f>_xlfn.IFNA(D75*VLOOKUP(A75,M4_PR_Lijsten!$B$8:$I$177,8,FALSE),0)</f>
        <v>0</v>
      </c>
      <c r="T75">
        <f>_xlfn.IFNA($F75*VLOOKUP($A75,M4_PR_Lijsten!$B$8:$I$177,2,FALSE)*IF($G75=1,$X75,1),0)</f>
        <v>0</v>
      </c>
      <c r="U75">
        <f>_xlfn.IFNA($F75*VLOOKUP($A75,M4_PR_Lijsten!$B$8:$I$177,3,FALSE)*IF($G75=1,$X75,1),0)</f>
        <v>0</v>
      </c>
      <c r="V75">
        <f>_xlfn.IFNA($F75*VLOOKUP($A75,M4_PR_Lijsten!$B$8:$I$177,4,FALSE)*IF($E75=1,$Q75,1),0)</f>
        <v>0</v>
      </c>
      <c r="W75">
        <f>_xlfn.IFNA($F75*VLOOKUP($A75,M4_PR_Lijsten!$B$8:$I$177,5,FALSE)*IF(G75=1,1,0),0)</f>
        <v>0</v>
      </c>
      <c r="X75">
        <f>_xlfn.IFNA(VLOOKUP($A75,M4_PR_Lijsten!$B$8:$I$177,6,FALSE),0)</f>
        <v>0</v>
      </c>
      <c r="Y75">
        <f>_xlfn.IFNA($F75*VLOOKUP($A75,M4_PR_Lijsten!$B$8:$I$177,7,FALSE),0)</f>
        <v>0</v>
      </c>
      <c r="Z75">
        <f>_xlfn.IFNA($F75*VLOOKUP($A75,M4_PR_Lijsten!$B$8:$I$177,8,FALSE),0)</f>
        <v>0</v>
      </c>
      <c r="AA75">
        <f>_xlfn.IFNA($H75*VLOOKUP($A75,M4_PR_Lijsten!$B$8:$I$177,2,FALSE)*IF($I75=1,$AE75,1),0)</f>
        <v>0</v>
      </c>
      <c r="AB75">
        <f>_xlfn.IFNA($H75*VLOOKUP($A75,M4_PR_Lijsten!$B$8:$I$177,3,FALSE)*IF($I75=1,$AE75,1),0)</f>
        <v>0</v>
      </c>
      <c r="AC75">
        <f>_xlfn.IFNA($H75*VLOOKUP($A75,M4_PR_Lijsten!$B$8:$I$177,4,FALSE)*IF($I75=1,$AE75,1),0)</f>
        <v>0</v>
      </c>
      <c r="AD75">
        <f>_xlfn.IFNA($H75*VLOOKUP($A75,M4_PR_Lijsten!$B$8:$I$177,5,FALSE)*IF(I75=1,1,0),0)</f>
        <v>0</v>
      </c>
      <c r="AE75">
        <f>_xlfn.IFNA(VLOOKUP($A75,M4_PR_Lijsten!$B$8:$I$177,6,FALSE),0)</f>
        <v>0</v>
      </c>
      <c r="AF75">
        <f>_xlfn.IFNA($H75*VLOOKUP($A75,M4_PR_Lijsten!$B$8:$I$177,7,FALSE),0)</f>
        <v>0</v>
      </c>
      <c r="AG75">
        <f>_xlfn.IFNA($H75*VLOOKUP($A75,M4_PR_Lijsten!$B$8:$I$177,8,FALSE),0)</f>
        <v>0</v>
      </c>
    </row>
    <row r="76" spans="1:33" ht="15.75" thickBot="1">
      <c r="A76" s="228" t="s">
        <v>12</v>
      </c>
      <c r="B76" s="229"/>
      <c r="C76" s="230"/>
      <c r="D76" s="231"/>
      <c r="E76" s="231"/>
      <c r="F76" s="231"/>
      <c r="G76" s="231"/>
      <c r="H76" s="231"/>
      <c r="I76" s="231"/>
      <c r="J76">
        <f>SUM(M77:M83)/$M$5+SUM(N77:N83)/$N$5+SUM(O77:O83)/$O$5</f>
        <v>48</v>
      </c>
      <c r="K76">
        <f>SUM(T77:T83)/$M$5+SUM(U77:U83)/$N$5+SUM(V77:V83)/$O$5</f>
        <v>0</v>
      </c>
      <c r="L76">
        <f>SUM(AA77:AA83)/$M$5+SUM(AB77:AB83)/$N$5+SUM(AC77:AC83)/$O$5</f>
        <v>0</v>
      </c>
    </row>
    <row r="77" spans="1:33" ht="15.75" outlineLevel="1" thickTop="1">
      <c r="A77" s="275"/>
      <c r="B77" s="276"/>
      <c r="C77" s="276"/>
      <c r="D77" s="277"/>
      <c r="E77" s="232"/>
      <c r="F77" s="233"/>
      <c r="G77" s="232"/>
      <c r="H77" s="233"/>
      <c r="I77" s="232"/>
    </row>
    <row r="78" spans="1:33" ht="25.5" outlineLevel="1">
      <c r="A78" s="195" t="str" cm="1">
        <f t="array" ref="A78:A83">M4_PR_Lijsten!B163:B168</f>
        <v>Monitoring &amp; Rapportering
[per kalenderjaar]</v>
      </c>
      <c r="B78" s="252" t="str">
        <f>_xlfn.IFNA(VLOOKUP(A78,M4_PR_Lijsten!$B$8:$J$177,9,FALSE),"geen opmerking")</f>
        <v>jaarkost rapportering prestaties en indicatoren</v>
      </c>
      <c r="C78" s="196" t="s">
        <v>213</v>
      </c>
      <c r="D78" s="197">
        <v>6</v>
      </c>
      <c r="E78" s="198"/>
      <c r="F78" s="197">
        <v>0</v>
      </c>
      <c r="G78" s="198"/>
      <c r="H78" s="197">
        <v>0</v>
      </c>
      <c r="I78" s="198"/>
      <c r="M78">
        <f>_xlfn.IFNA(D78*VLOOKUP(A78,M4_PR_Lijsten!$B$8:$I$177,2,FALSE)*IF(E78=1,Q78,1),0)</f>
        <v>7875</v>
      </c>
      <c r="N78">
        <f>_xlfn.IFNA(D78*VLOOKUP(A78,M4_PR_Lijsten!$B$8:$I$177,3,FALSE)*IF(E78=1,Q78,1),0)</f>
        <v>11250</v>
      </c>
      <c r="O78">
        <f>_xlfn.IFNA(D78*VLOOKUP(A78,M4_PR_Lijsten!$B$8:$I$177,4,FALSE)*IF(E78=1,Q78,1),0)</f>
        <v>0</v>
      </c>
      <c r="P78">
        <f>_xlfn.IFNA(D78*VLOOKUP(A78,M4_PR_Lijsten!$B$8:$I$177,5,FALSE)*IF(E78=1,1,0),0)</f>
        <v>0</v>
      </c>
      <c r="Q78">
        <f>_xlfn.IFNA(VLOOKUP(A78,M4_PR_Lijsten!$B$8:$I$177,6,FALSE),0)</f>
        <v>1</v>
      </c>
      <c r="R78">
        <f>_xlfn.IFNA(D78*VLOOKUP(A78,M4_PR_Lijsten!$B$8:$I$177,7,FALSE),0)</f>
        <v>0</v>
      </c>
      <c r="S78">
        <f>_xlfn.IFNA(D78*VLOOKUP(A78,M4_PR_Lijsten!$B$8:$I$177,8,FALSE),0)</f>
        <v>0</v>
      </c>
      <c r="T78">
        <f>_xlfn.IFNA($F78*VLOOKUP($A78,M4_PR_Lijsten!$B$8:$I$177,2,FALSE)*IF($G78=1,$X78,1),0)</f>
        <v>0</v>
      </c>
      <c r="U78">
        <f>_xlfn.IFNA($F78*VLOOKUP($A78,M4_PR_Lijsten!$B$8:$I$177,3,FALSE)*IF($G78=1,$X78,1),0)</f>
        <v>0</v>
      </c>
      <c r="V78">
        <f>_xlfn.IFNA($F78*VLOOKUP($A78,M4_PR_Lijsten!$B$8:$I$177,4,FALSE)*IF($E78=1,$Q78,1),0)</f>
        <v>0</v>
      </c>
      <c r="W78">
        <f>_xlfn.IFNA($F78*VLOOKUP($A78,M4_PR_Lijsten!$B$8:$I$177,5,FALSE)*IF(G78=1,1,0),0)</f>
        <v>0</v>
      </c>
      <c r="X78">
        <f>_xlfn.IFNA(VLOOKUP($A78,M4_PR_Lijsten!$B$8:$I$177,6,FALSE),0)</f>
        <v>1</v>
      </c>
      <c r="Y78">
        <f>_xlfn.IFNA($F78*VLOOKUP($A78,M4_PR_Lijsten!$B$8:$I$177,7,FALSE),0)</f>
        <v>0</v>
      </c>
      <c r="Z78">
        <f>_xlfn.IFNA($F78*VLOOKUP($A78,M4_PR_Lijsten!$B$8:$I$177,8,FALSE),0)</f>
        <v>0</v>
      </c>
      <c r="AA78">
        <f>_xlfn.IFNA($H78*VLOOKUP($A78,M4_PR_Lijsten!$B$8:$I$177,2,FALSE)*IF($I78=1,$AE78,1),0)</f>
        <v>0</v>
      </c>
      <c r="AB78">
        <f>_xlfn.IFNA($H78*VLOOKUP($A78,M4_PR_Lijsten!$B$8:$I$177,3,FALSE)*IF($I78=1,$AE78,1),0)</f>
        <v>0</v>
      </c>
      <c r="AC78">
        <f>_xlfn.IFNA($H78*VLOOKUP($A78,M4_PR_Lijsten!$B$8:$I$177,4,FALSE)*IF($I78=1,$AE78,1),0)</f>
        <v>0</v>
      </c>
      <c r="AD78">
        <f>_xlfn.IFNA($H78*VLOOKUP($A78,M4_PR_Lijsten!$B$8:$I$177,5,FALSE)*IF(I78=1,1,0),0)</f>
        <v>0</v>
      </c>
      <c r="AE78">
        <f>_xlfn.IFNA(VLOOKUP($A78,M4_PR_Lijsten!$B$8:$I$177,6,FALSE),0)</f>
        <v>1</v>
      </c>
      <c r="AF78">
        <f>_xlfn.IFNA($H78*VLOOKUP($A78,M4_PR_Lijsten!$B$8:$I$177,7,FALSE),0)</f>
        <v>0</v>
      </c>
      <c r="AG78">
        <f>_xlfn.IFNA($H78*VLOOKUP($A78,M4_PR_Lijsten!$B$8:$I$177,8,FALSE),0)</f>
        <v>0</v>
      </c>
    </row>
    <row r="79" spans="1:33" outlineLevel="1">
      <c r="A79" s="234" t="str">
        <v>reserve</v>
      </c>
      <c r="B79" s="252">
        <f>_xlfn.IFNA(VLOOKUP(A79,M4_PR_Lijsten!$B$8:$J$177,9,FALSE),"geen opmerking")</f>
        <v>0</v>
      </c>
      <c r="C79" s="235"/>
      <c r="D79" s="197"/>
      <c r="E79" s="198"/>
      <c r="F79" s="197"/>
      <c r="G79" s="198"/>
      <c r="H79" s="197"/>
      <c r="I79" s="198"/>
      <c r="M79">
        <f>_xlfn.IFNA(D79*VLOOKUP(A79,M4_PR_Lijsten!$B$8:$I$177,2,FALSE)*IF(E79=1,Q79,1),0)</f>
        <v>0</v>
      </c>
      <c r="N79">
        <f>_xlfn.IFNA(D79*VLOOKUP(A79,M4_PR_Lijsten!$B$8:$I$177,3,FALSE)*IF(E79=1,Q79,1),0)</f>
        <v>0</v>
      </c>
      <c r="O79">
        <f>_xlfn.IFNA(D79*VLOOKUP(A79,M4_PR_Lijsten!$B$8:$I$177,4,FALSE)*IF(E79=1,Q79,1),0)</f>
        <v>0</v>
      </c>
      <c r="P79">
        <f>_xlfn.IFNA(D79*VLOOKUP(A79,M4_PR_Lijsten!$B$8:$I$177,5,FALSE)*IF(E79=1,1,0),0)</f>
        <v>0</v>
      </c>
      <c r="Q79">
        <f>_xlfn.IFNA(VLOOKUP(A79,M4_PR_Lijsten!$B$8:$I$177,6,FALSE),0)</f>
        <v>1</v>
      </c>
      <c r="R79">
        <f>_xlfn.IFNA(D79*VLOOKUP(A79,M4_PR_Lijsten!$B$8:$I$177,7,FALSE),0)</f>
        <v>0</v>
      </c>
      <c r="S79">
        <f>_xlfn.IFNA(D79*VLOOKUP(A79,M4_PR_Lijsten!$B$8:$I$177,8,FALSE),0)</f>
        <v>0</v>
      </c>
      <c r="T79">
        <f>_xlfn.IFNA($F79*VLOOKUP($A79,M4_PR_Lijsten!$B$8:$I$177,2,FALSE)*IF($G79=1,$X79,1),0)</f>
        <v>0</v>
      </c>
      <c r="U79">
        <f>_xlfn.IFNA($F79*VLOOKUP($A79,M4_PR_Lijsten!$B$8:$I$177,3,FALSE)*IF($G79=1,$X79,1),0)</f>
        <v>0</v>
      </c>
      <c r="V79">
        <f>_xlfn.IFNA($F79*VLOOKUP($A79,M4_PR_Lijsten!$B$8:$I$177,4,FALSE)*IF($E79=1,$Q79,1),0)</f>
        <v>0</v>
      </c>
      <c r="W79">
        <f>_xlfn.IFNA($F79*VLOOKUP($A79,M4_PR_Lijsten!$B$8:$I$177,5,FALSE)*IF(G79=1,1,0),0)</f>
        <v>0</v>
      </c>
      <c r="X79">
        <f>_xlfn.IFNA(VLOOKUP($A79,M4_PR_Lijsten!$B$8:$I$177,6,FALSE),0)</f>
        <v>1</v>
      </c>
      <c r="Y79">
        <f>_xlfn.IFNA($F79*VLOOKUP($A79,M4_PR_Lijsten!$B$8:$I$177,7,FALSE),0)</f>
        <v>0</v>
      </c>
      <c r="Z79">
        <f>_xlfn.IFNA($F79*VLOOKUP($A79,M4_PR_Lijsten!$B$8:$I$177,8,FALSE),0)</f>
        <v>0</v>
      </c>
      <c r="AA79">
        <f>_xlfn.IFNA($H79*VLOOKUP($A79,M4_PR_Lijsten!$B$8:$I$177,2,FALSE)*IF($I79=1,$AE79,1),0)</f>
        <v>0</v>
      </c>
      <c r="AB79">
        <f>_xlfn.IFNA($H79*VLOOKUP($A79,M4_PR_Lijsten!$B$8:$I$177,3,FALSE)*IF($I79=1,$AE79,1),0)</f>
        <v>0</v>
      </c>
      <c r="AC79">
        <f>_xlfn.IFNA($H79*VLOOKUP($A79,M4_PR_Lijsten!$B$8:$I$177,4,FALSE)*IF($I79=1,$AE79,1),0)</f>
        <v>0</v>
      </c>
      <c r="AD79">
        <f>_xlfn.IFNA($H79*VLOOKUP($A79,M4_PR_Lijsten!$B$8:$I$177,5,FALSE)*IF(I79=1,1,0),0)</f>
        <v>0</v>
      </c>
      <c r="AE79">
        <f>_xlfn.IFNA(VLOOKUP($A79,M4_PR_Lijsten!$B$8:$I$177,6,FALSE),0)</f>
        <v>1</v>
      </c>
      <c r="AF79">
        <f>_xlfn.IFNA($H79*VLOOKUP($A79,M4_PR_Lijsten!$B$8:$I$177,7,FALSE),0)</f>
        <v>0</v>
      </c>
      <c r="AG79">
        <f>_xlfn.IFNA($H79*VLOOKUP($A79,M4_PR_Lijsten!$B$8:$I$177,8,FALSE),0)</f>
        <v>0</v>
      </c>
    </row>
    <row r="80" spans="1:33" outlineLevel="1">
      <c r="A80" s="234">
        <v>0</v>
      </c>
      <c r="B80" s="252" t="str">
        <f>_xlfn.IFNA(VLOOKUP(A80,M4_PR_Lijsten!$B$8:$J$177,9,FALSE),"geen opmerking")</f>
        <v>geen opmerking</v>
      </c>
      <c r="C80" s="235"/>
      <c r="D80" s="197"/>
      <c r="E80" s="198"/>
      <c r="F80" s="197"/>
      <c r="G80" s="198"/>
      <c r="H80" s="197"/>
      <c r="I80" s="198"/>
      <c r="M80">
        <f>_xlfn.IFNA(D80*VLOOKUP(A80,M4_PR_Lijsten!$B$8:$I$177,2,FALSE)*IF(E80=1,Q80,1),0)</f>
        <v>0</v>
      </c>
      <c r="N80">
        <f>_xlfn.IFNA(D80*VLOOKUP(A80,M4_PR_Lijsten!$B$8:$I$177,3,FALSE)*IF(E80=1,Q80,1),0)</f>
        <v>0</v>
      </c>
      <c r="O80">
        <f>_xlfn.IFNA(D80*VLOOKUP(A80,M4_PR_Lijsten!$B$8:$I$177,4,FALSE)*IF(E80=1,Q80,1),0)</f>
        <v>0</v>
      </c>
      <c r="P80">
        <f>_xlfn.IFNA(D80*VLOOKUP(A80,M4_PR_Lijsten!$B$8:$I$177,5,FALSE)*IF(E80=1,1,0),0)</f>
        <v>0</v>
      </c>
      <c r="Q80">
        <f>_xlfn.IFNA(VLOOKUP(A80,M4_PR_Lijsten!$B$8:$I$177,6,FALSE),0)</f>
        <v>0</v>
      </c>
      <c r="R80">
        <f>_xlfn.IFNA(D80*VLOOKUP(A80,M4_PR_Lijsten!$B$8:$I$177,7,FALSE),0)</f>
        <v>0</v>
      </c>
      <c r="S80">
        <f>_xlfn.IFNA(D80*VLOOKUP(A80,M4_PR_Lijsten!$B$8:$I$177,8,FALSE),0)</f>
        <v>0</v>
      </c>
      <c r="T80">
        <f>_xlfn.IFNA($F80*VLOOKUP($A80,M4_PR_Lijsten!$B$8:$I$177,2,FALSE)*IF($G80=1,$X80,1),0)</f>
        <v>0</v>
      </c>
      <c r="U80">
        <f>_xlfn.IFNA($F80*VLOOKUP($A80,M4_PR_Lijsten!$B$8:$I$177,3,FALSE)*IF($G80=1,$X80,1),0)</f>
        <v>0</v>
      </c>
      <c r="V80">
        <f>_xlfn.IFNA($F80*VLOOKUP($A80,M4_PR_Lijsten!$B$8:$I$177,4,FALSE)*IF($E80=1,$Q80,1),0)</f>
        <v>0</v>
      </c>
      <c r="W80">
        <f>_xlfn.IFNA($F80*VLOOKUP($A80,M4_PR_Lijsten!$B$8:$I$177,5,FALSE)*IF(G80=1,1,0),0)</f>
        <v>0</v>
      </c>
      <c r="X80">
        <f>_xlfn.IFNA(VLOOKUP($A80,M4_PR_Lijsten!$B$8:$I$177,6,FALSE),0)</f>
        <v>0</v>
      </c>
      <c r="Y80">
        <f>_xlfn.IFNA($F80*VLOOKUP($A80,M4_PR_Lijsten!$B$8:$I$177,7,FALSE),0)</f>
        <v>0</v>
      </c>
      <c r="Z80">
        <f>_xlfn.IFNA($F80*VLOOKUP($A80,M4_PR_Lijsten!$B$8:$I$177,8,FALSE),0)</f>
        <v>0</v>
      </c>
      <c r="AA80">
        <f>_xlfn.IFNA($H80*VLOOKUP($A80,M4_PR_Lijsten!$B$8:$I$177,2,FALSE)*IF($I80=1,$AE80,1),0)</f>
        <v>0</v>
      </c>
      <c r="AB80">
        <f>_xlfn.IFNA($H80*VLOOKUP($A80,M4_PR_Lijsten!$B$8:$I$177,3,FALSE)*IF($I80=1,$AE80,1),0)</f>
        <v>0</v>
      </c>
      <c r="AC80">
        <f>_xlfn.IFNA($H80*VLOOKUP($A80,M4_PR_Lijsten!$B$8:$I$177,4,FALSE)*IF($I80=1,$AE80,1),0)</f>
        <v>0</v>
      </c>
      <c r="AD80">
        <f>_xlfn.IFNA($H80*VLOOKUP($A80,M4_PR_Lijsten!$B$8:$I$177,5,FALSE)*IF(I80=1,1,0),0)</f>
        <v>0</v>
      </c>
      <c r="AE80">
        <f>_xlfn.IFNA(VLOOKUP($A80,M4_PR_Lijsten!$B$8:$I$177,6,FALSE),0)</f>
        <v>0</v>
      </c>
      <c r="AF80">
        <f>_xlfn.IFNA($H80*VLOOKUP($A80,M4_PR_Lijsten!$B$8:$I$177,7,FALSE),0)</f>
        <v>0</v>
      </c>
      <c r="AG80">
        <f>_xlfn.IFNA($H80*VLOOKUP($A80,M4_PR_Lijsten!$B$8:$I$177,8,FALSE),0)</f>
        <v>0</v>
      </c>
    </row>
    <row r="81" spans="1:33" outlineLevel="1">
      <c r="A81" s="234">
        <v>0</v>
      </c>
      <c r="B81" s="252" t="str">
        <f>_xlfn.IFNA(VLOOKUP(A81,M4_PR_Lijsten!$B$8:$J$177,9,FALSE),"geen opmerking")</f>
        <v>geen opmerking</v>
      </c>
      <c r="C81" s="235"/>
      <c r="D81" s="197"/>
      <c r="E81" s="198"/>
      <c r="F81" s="197"/>
      <c r="G81" s="198"/>
      <c r="H81" s="197"/>
      <c r="I81" s="198"/>
      <c r="M81">
        <f>_xlfn.IFNA(D81*VLOOKUP(A81,M4_PR_Lijsten!$B$8:$I$177,2,FALSE)*IF(E81=1,Q81,1),0)</f>
        <v>0</v>
      </c>
      <c r="N81">
        <f>_xlfn.IFNA(D81*VLOOKUP(A81,M4_PR_Lijsten!$B$8:$I$177,3,FALSE)*IF(E81=1,Q81,1),0)</f>
        <v>0</v>
      </c>
      <c r="O81">
        <f>_xlfn.IFNA(D81*VLOOKUP(A81,M4_PR_Lijsten!$B$8:$I$177,4,FALSE)*IF(E81=1,Q81,1),0)</f>
        <v>0</v>
      </c>
      <c r="P81">
        <f>_xlfn.IFNA(D81*VLOOKUP(A81,M4_PR_Lijsten!$B$8:$I$177,5,FALSE)*IF(E81=1,1,0),0)</f>
        <v>0</v>
      </c>
      <c r="Q81">
        <f>_xlfn.IFNA(VLOOKUP(A81,M4_PR_Lijsten!$B$8:$I$177,6,FALSE),0)</f>
        <v>0</v>
      </c>
      <c r="R81">
        <f>_xlfn.IFNA(D81*VLOOKUP(A81,M4_PR_Lijsten!$B$8:$I$177,7,FALSE),0)</f>
        <v>0</v>
      </c>
      <c r="S81">
        <f>_xlfn.IFNA(D81*VLOOKUP(A81,M4_PR_Lijsten!$B$8:$I$177,8,FALSE),0)</f>
        <v>0</v>
      </c>
      <c r="T81">
        <f>_xlfn.IFNA($F81*VLOOKUP($A81,M4_PR_Lijsten!$B$8:$I$177,2,FALSE)*IF($G81=1,$X81,1),0)</f>
        <v>0</v>
      </c>
      <c r="U81">
        <f>_xlfn.IFNA($F81*VLOOKUP($A81,M4_PR_Lijsten!$B$8:$I$177,3,FALSE)*IF($G81=1,$X81,1),0)</f>
        <v>0</v>
      </c>
      <c r="V81">
        <f>_xlfn.IFNA($F81*VLOOKUP($A81,M4_PR_Lijsten!$B$8:$I$177,4,FALSE)*IF($E81=1,$Q81,1),0)</f>
        <v>0</v>
      </c>
      <c r="W81">
        <f>_xlfn.IFNA($F81*VLOOKUP($A81,M4_PR_Lijsten!$B$8:$I$177,5,FALSE)*IF(G81=1,1,0),0)</f>
        <v>0</v>
      </c>
      <c r="X81">
        <f>_xlfn.IFNA(VLOOKUP($A81,M4_PR_Lijsten!$B$8:$I$177,6,FALSE),0)</f>
        <v>0</v>
      </c>
      <c r="Y81">
        <f>_xlfn.IFNA($F81*VLOOKUP($A81,M4_PR_Lijsten!$B$8:$I$177,7,FALSE),0)</f>
        <v>0</v>
      </c>
      <c r="Z81">
        <f>_xlfn.IFNA($F81*VLOOKUP($A81,M4_PR_Lijsten!$B$8:$I$177,8,FALSE),0)</f>
        <v>0</v>
      </c>
      <c r="AA81">
        <f>_xlfn.IFNA($H81*VLOOKUP($A81,M4_PR_Lijsten!$B$8:$I$177,2,FALSE)*IF($I81=1,$AE81,1),0)</f>
        <v>0</v>
      </c>
      <c r="AB81">
        <f>_xlfn.IFNA($H81*VLOOKUP($A81,M4_PR_Lijsten!$B$8:$I$177,3,FALSE)*IF($I81=1,$AE81,1),0)</f>
        <v>0</v>
      </c>
      <c r="AC81">
        <f>_xlfn.IFNA($H81*VLOOKUP($A81,M4_PR_Lijsten!$B$8:$I$177,4,FALSE)*IF($I81=1,$AE81,1),0)</f>
        <v>0</v>
      </c>
      <c r="AD81">
        <f>_xlfn.IFNA($H81*VLOOKUP($A81,M4_PR_Lijsten!$B$8:$I$177,5,FALSE)*IF(I81=1,1,0),0)</f>
        <v>0</v>
      </c>
      <c r="AE81">
        <f>_xlfn.IFNA(VLOOKUP($A81,M4_PR_Lijsten!$B$8:$I$177,6,FALSE),0)</f>
        <v>0</v>
      </c>
      <c r="AF81">
        <f>_xlfn.IFNA($H81*VLOOKUP($A81,M4_PR_Lijsten!$B$8:$I$177,7,FALSE),0)</f>
        <v>0</v>
      </c>
      <c r="AG81">
        <f>_xlfn.IFNA($H81*VLOOKUP($A81,M4_PR_Lijsten!$B$8:$I$177,8,FALSE),0)</f>
        <v>0</v>
      </c>
    </row>
    <row r="82" spans="1:33" outlineLevel="1">
      <c r="A82" s="234">
        <v>0</v>
      </c>
      <c r="B82" s="252" t="str">
        <f>_xlfn.IFNA(VLOOKUP(A82,M4_PR_Lijsten!$B$8:$J$177,9,FALSE),"geen opmerking")</f>
        <v>geen opmerking</v>
      </c>
      <c r="C82" s="235"/>
      <c r="D82" s="197"/>
      <c r="E82" s="198"/>
      <c r="F82" s="197"/>
      <c r="G82" s="198"/>
      <c r="H82" s="197"/>
      <c r="I82" s="198"/>
      <c r="M82">
        <f>_xlfn.IFNA(D82*VLOOKUP(A82,M4_PR_Lijsten!$B$8:$I$177,2,FALSE)*IF(E82=1,Q82,1),0)</f>
        <v>0</v>
      </c>
      <c r="N82">
        <f>_xlfn.IFNA(D82*VLOOKUP(A82,M4_PR_Lijsten!$B$8:$I$177,3,FALSE)*IF(E82=1,Q82,1),0)</f>
        <v>0</v>
      </c>
      <c r="O82">
        <f>_xlfn.IFNA(D82*VLOOKUP(A82,M4_PR_Lijsten!$B$8:$I$177,4,FALSE)*IF(E82=1,Q82,1),0)</f>
        <v>0</v>
      </c>
      <c r="P82">
        <f>_xlfn.IFNA(D82*VLOOKUP(A82,M4_PR_Lijsten!$B$8:$I$177,5,FALSE)*IF(E82=1,1,0),0)</f>
        <v>0</v>
      </c>
      <c r="Q82">
        <f>_xlfn.IFNA(VLOOKUP(A82,M4_PR_Lijsten!$B$8:$I$177,6,FALSE),0)</f>
        <v>0</v>
      </c>
      <c r="R82">
        <f>_xlfn.IFNA(D82*VLOOKUP(A82,M4_PR_Lijsten!$B$8:$I$177,7,FALSE),0)</f>
        <v>0</v>
      </c>
      <c r="S82">
        <f>_xlfn.IFNA(D82*VLOOKUP(A82,M4_PR_Lijsten!$B$8:$I$177,8,FALSE),0)</f>
        <v>0</v>
      </c>
      <c r="T82">
        <f>_xlfn.IFNA($F82*VLOOKUP($A82,M4_PR_Lijsten!$B$8:$I$177,2,FALSE)*IF($G82=1,$X82,1),0)</f>
        <v>0</v>
      </c>
      <c r="U82">
        <f>_xlfn.IFNA($F82*VLOOKUP($A82,M4_PR_Lijsten!$B$8:$I$177,3,FALSE)*IF($G82=1,$X82,1),0)</f>
        <v>0</v>
      </c>
      <c r="V82">
        <f>_xlfn.IFNA($F82*VLOOKUP($A82,M4_PR_Lijsten!$B$8:$I$177,4,FALSE)*IF($E82=1,$Q82,1),0)</f>
        <v>0</v>
      </c>
      <c r="W82">
        <f>_xlfn.IFNA($F82*VLOOKUP($A82,M4_PR_Lijsten!$B$8:$I$177,5,FALSE)*IF(G82=1,1,0),0)</f>
        <v>0</v>
      </c>
      <c r="X82">
        <f>_xlfn.IFNA(VLOOKUP($A82,M4_PR_Lijsten!$B$8:$I$177,6,FALSE),0)</f>
        <v>0</v>
      </c>
      <c r="Y82">
        <f>_xlfn.IFNA($F82*VLOOKUP($A82,M4_PR_Lijsten!$B$8:$I$177,7,FALSE),0)</f>
        <v>0</v>
      </c>
      <c r="Z82">
        <f>_xlfn.IFNA($F82*VLOOKUP($A82,M4_PR_Lijsten!$B$8:$I$177,8,FALSE),0)</f>
        <v>0</v>
      </c>
      <c r="AA82">
        <f>_xlfn.IFNA($H82*VLOOKUP($A82,M4_PR_Lijsten!$B$8:$I$177,2,FALSE)*IF($I82=1,$AE82,1),0)</f>
        <v>0</v>
      </c>
      <c r="AB82">
        <f>_xlfn.IFNA($H82*VLOOKUP($A82,M4_PR_Lijsten!$B$8:$I$177,3,FALSE)*IF($I82=1,$AE82,1),0)</f>
        <v>0</v>
      </c>
      <c r="AC82">
        <f>_xlfn.IFNA($H82*VLOOKUP($A82,M4_PR_Lijsten!$B$8:$I$177,4,FALSE)*IF($I82=1,$AE82,1),0)</f>
        <v>0</v>
      </c>
      <c r="AD82">
        <f>_xlfn.IFNA($H82*VLOOKUP($A82,M4_PR_Lijsten!$B$8:$I$177,5,FALSE)*IF(I82=1,1,0),0)</f>
        <v>0</v>
      </c>
      <c r="AE82">
        <f>_xlfn.IFNA(VLOOKUP($A82,M4_PR_Lijsten!$B$8:$I$177,6,FALSE),0)</f>
        <v>0</v>
      </c>
      <c r="AF82">
        <f>_xlfn.IFNA($H82*VLOOKUP($A82,M4_PR_Lijsten!$B$8:$I$177,7,FALSE),0)</f>
        <v>0</v>
      </c>
      <c r="AG82">
        <f>_xlfn.IFNA($H82*VLOOKUP($A82,M4_PR_Lijsten!$B$8:$I$177,8,FALSE),0)</f>
        <v>0</v>
      </c>
    </row>
    <row r="83" spans="1:33" outlineLevel="1">
      <c r="A83" s="236">
        <v>0</v>
      </c>
      <c r="B83" s="254" t="str">
        <f>_xlfn.IFNA(VLOOKUP(A83,M4_PR_Lijsten!$B$8:$J$177,9,FALSE),"geen opmerking")</f>
        <v>geen opmerking</v>
      </c>
      <c r="C83" s="237"/>
      <c r="D83" s="238"/>
      <c r="E83" s="239"/>
      <c r="F83" s="238"/>
      <c r="G83" s="239"/>
      <c r="H83" s="238"/>
      <c r="I83" s="239"/>
      <c r="M83">
        <f>_xlfn.IFNA(D83*VLOOKUP(A83,M4_PR_Lijsten!$B$8:$I$177,2,FALSE)*IF(E83=1,Q83,1),0)</f>
        <v>0</v>
      </c>
      <c r="N83">
        <f>_xlfn.IFNA(D83*VLOOKUP(A83,M4_PR_Lijsten!$B$8:$I$177,3,FALSE)*IF(E83=1,Q83,1),0)</f>
        <v>0</v>
      </c>
      <c r="O83">
        <f>_xlfn.IFNA(D83*VLOOKUP(A83,M4_PR_Lijsten!$B$8:$I$177,4,FALSE)*IF(E83=1,Q83,1),0)</f>
        <v>0</v>
      </c>
      <c r="P83">
        <f>_xlfn.IFNA(D83*VLOOKUP(A83,M4_PR_Lijsten!$B$8:$I$177,5,FALSE)*IF(E83=1,1,0),0)</f>
        <v>0</v>
      </c>
      <c r="Q83">
        <f>_xlfn.IFNA(VLOOKUP(A83,M4_PR_Lijsten!$B$8:$I$177,6,FALSE),0)</f>
        <v>0</v>
      </c>
      <c r="R83">
        <f>_xlfn.IFNA(D83*VLOOKUP(A83,M4_PR_Lijsten!$B$8:$I$177,7,FALSE),0)</f>
        <v>0</v>
      </c>
      <c r="S83">
        <f>_xlfn.IFNA(D83*VLOOKUP(A83,M4_PR_Lijsten!$B$8:$I$177,8,FALSE),0)</f>
        <v>0</v>
      </c>
      <c r="T83">
        <f>_xlfn.IFNA($F83*VLOOKUP($A83,M4_PR_Lijsten!$B$8:$I$177,2,FALSE)*IF($G83=1,$X83,1),0)</f>
        <v>0</v>
      </c>
      <c r="U83">
        <f>_xlfn.IFNA($F83*VLOOKUP($A83,M4_PR_Lijsten!$B$8:$I$177,3,FALSE)*IF($G83=1,$X83,1),0)</f>
        <v>0</v>
      </c>
      <c r="V83">
        <f>_xlfn.IFNA($F83*VLOOKUP($A83,M4_PR_Lijsten!$B$8:$I$177,4,FALSE)*IF($E83=1,$Q83,1),0)</f>
        <v>0</v>
      </c>
      <c r="W83">
        <f>_xlfn.IFNA($F83*VLOOKUP($A83,M4_PR_Lijsten!$B$8:$I$177,5,FALSE)*IF(G83=1,1,0),0)</f>
        <v>0</v>
      </c>
      <c r="X83">
        <f>_xlfn.IFNA(VLOOKUP($A83,M4_PR_Lijsten!$B$8:$I$177,6,FALSE),0)</f>
        <v>0</v>
      </c>
      <c r="Y83">
        <f>_xlfn.IFNA($F83*VLOOKUP($A83,M4_PR_Lijsten!$B$8:$I$177,7,FALSE),0)</f>
        <v>0</v>
      </c>
      <c r="Z83">
        <f>_xlfn.IFNA($F83*VLOOKUP($A83,M4_PR_Lijsten!$B$8:$I$177,8,FALSE),0)</f>
        <v>0</v>
      </c>
      <c r="AA83">
        <f>_xlfn.IFNA($H83*VLOOKUP($A83,M4_PR_Lijsten!$B$8:$I$177,2,FALSE)*IF($I83=1,$AE83,1),0)</f>
        <v>0</v>
      </c>
      <c r="AB83">
        <f>_xlfn.IFNA($H83*VLOOKUP($A83,M4_PR_Lijsten!$B$8:$I$177,3,FALSE)*IF($I83=1,$AE83,1),0)</f>
        <v>0</v>
      </c>
      <c r="AC83">
        <f>_xlfn.IFNA($H83*VLOOKUP($A83,M4_PR_Lijsten!$B$8:$I$177,4,FALSE)*IF($I83=1,$AE83,1),0)</f>
        <v>0</v>
      </c>
      <c r="AD83">
        <f>_xlfn.IFNA($H83*VLOOKUP($A83,M4_PR_Lijsten!$B$8:$I$177,5,FALSE)*IF(I83=1,1,0),0)</f>
        <v>0</v>
      </c>
      <c r="AE83">
        <f>_xlfn.IFNA(VLOOKUP($A83,M4_PR_Lijsten!$B$8:$I$177,6,FALSE),0)</f>
        <v>0</v>
      </c>
      <c r="AF83">
        <f>_xlfn.IFNA($H83*VLOOKUP($A83,M4_PR_Lijsten!$B$8:$I$177,7,FALSE),0)</f>
        <v>0</v>
      </c>
      <c r="AG83">
        <f>_xlfn.IFNA($H83*VLOOKUP($A83,M4_PR_Lijsten!$B$8:$I$177,8,FALSE),0)</f>
        <v>0</v>
      </c>
    </row>
    <row r="84" spans="1:33">
      <c r="A84" s="26"/>
      <c r="B84" s="26"/>
      <c r="C84" s="134"/>
      <c r="D84" s="24"/>
      <c r="E84" s="24"/>
      <c r="F84" s="24"/>
      <c r="G84" s="24"/>
      <c r="H84" s="24"/>
      <c r="I84" s="24"/>
      <c r="L84" t="s">
        <v>214</v>
      </c>
      <c r="M84">
        <f>SUM(M6:M83)</f>
        <v>132562.5</v>
      </c>
      <c r="N84">
        <f t="shared" ref="N84:AG84" si="3">SUM(N6:N83)</f>
        <v>74250</v>
      </c>
      <c r="O84">
        <f t="shared" si="3"/>
        <v>49968.75</v>
      </c>
      <c r="P84">
        <f t="shared" si="3"/>
        <v>427500</v>
      </c>
      <c r="Q84">
        <f t="shared" si="3"/>
        <v>30.849999999999998</v>
      </c>
      <c r="R84">
        <f t="shared" si="3"/>
        <v>0</v>
      </c>
      <c r="S84">
        <f t="shared" si="3"/>
        <v>0</v>
      </c>
      <c r="T84">
        <f t="shared" si="3"/>
        <v>0</v>
      </c>
      <c r="U84">
        <f t="shared" si="3"/>
        <v>0</v>
      </c>
      <c r="V84">
        <f t="shared" si="3"/>
        <v>0</v>
      </c>
      <c r="W84">
        <f t="shared" si="3"/>
        <v>0</v>
      </c>
      <c r="X84">
        <f t="shared" si="3"/>
        <v>30.849999999999998</v>
      </c>
      <c r="Y84">
        <f t="shared" si="3"/>
        <v>0</v>
      </c>
      <c r="Z84">
        <f t="shared" si="3"/>
        <v>0</v>
      </c>
      <c r="AA84">
        <f t="shared" si="3"/>
        <v>0</v>
      </c>
      <c r="AB84">
        <f t="shared" si="3"/>
        <v>0</v>
      </c>
      <c r="AC84">
        <f t="shared" si="3"/>
        <v>0</v>
      </c>
      <c r="AD84">
        <f t="shared" si="3"/>
        <v>0</v>
      </c>
      <c r="AE84">
        <f t="shared" si="3"/>
        <v>30.849999999999998</v>
      </c>
      <c r="AF84">
        <f t="shared" si="3"/>
        <v>0</v>
      </c>
      <c r="AG84">
        <f t="shared" si="3"/>
        <v>0</v>
      </c>
    </row>
    <row r="85" spans="1:33">
      <c r="A85" s="38" t="s">
        <v>215</v>
      </c>
      <c r="B85" s="154"/>
      <c r="C85" s="138"/>
      <c r="D85" s="24"/>
      <c r="E85" s="24"/>
      <c r="F85" s="24"/>
      <c r="G85" s="24"/>
      <c r="H85" s="24"/>
      <c r="I85" s="24"/>
    </row>
    <row r="86" spans="1:33">
      <c r="A86" s="26"/>
      <c r="B86" s="26"/>
      <c r="C86" s="134"/>
      <c r="D86" s="24" t="str">
        <f>D101</f>
        <v>Scenario1</v>
      </c>
      <c r="E86" s="24"/>
      <c r="F86" s="24" t="str">
        <f>F101</f>
        <v>Scenario 2</v>
      </c>
      <c r="G86" s="24"/>
      <c r="H86" s="24" t="str">
        <f>H101</f>
        <v>Scenario 3</v>
      </c>
      <c r="I86" s="24"/>
    </row>
    <row r="87" spans="1:33">
      <c r="A87" s="39"/>
      <c r="B87" s="39"/>
      <c r="C87" s="139"/>
      <c r="D87" s="40" t="s">
        <v>216</v>
      </c>
      <c r="E87" s="41"/>
      <c r="F87" s="40" t="s">
        <v>216</v>
      </c>
      <c r="G87" s="41"/>
      <c r="H87" s="40" t="s">
        <v>217</v>
      </c>
      <c r="I87" s="41"/>
    </row>
    <row r="88" spans="1:33">
      <c r="A88" s="72" t="str">
        <f>A5</f>
        <v>De basis</v>
      </c>
      <c r="B88" s="39"/>
      <c r="C88" s="139"/>
      <c r="D88" s="40">
        <f>J5</f>
        <v>6</v>
      </c>
      <c r="E88" s="41"/>
      <c r="F88" s="40">
        <f>K5</f>
        <v>0</v>
      </c>
      <c r="G88" s="41"/>
      <c r="H88" s="40">
        <f>L5</f>
        <v>0</v>
      </c>
      <c r="I88" s="41"/>
    </row>
    <row r="89" spans="1:33">
      <c r="A89" s="42" t="str">
        <f>A14</f>
        <v>Collectie warmteprojecten</v>
      </c>
      <c r="B89" s="155"/>
      <c r="C89" s="140"/>
      <c r="D89" s="43">
        <f>J14</f>
        <v>163</v>
      </c>
      <c r="E89" s="44"/>
      <c r="F89" s="43">
        <f>K14</f>
        <v>0</v>
      </c>
      <c r="G89" s="44"/>
      <c r="H89" s="43">
        <f>L14</f>
        <v>0</v>
      </c>
      <c r="I89" s="44"/>
    </row>
    <row r="90" spans="1:33">
      <c r="A90" s="45" t="str">
        <f>A29</f>
        <v>Beleidsinitiatieven individuele warmte + renovatie (voor burgers en organisaties)</v>
      </c>
      <c r="B90" s="156"/>
      <c r="C90" s="141"/>
      <c r="D90" s="43">
        <f>J29</f>
        <v>81</v>
      </c>
      <c r="E90" s="44"/>
      <c r="F90" s="43">
        <f>K29</f>
        <v>0</v>
      </c>
      <c r="G90" s="44"/>
      <c r="H90" s="43">
        <f>L29</f>
        <v>0</v>
      </c>
      <c r="I90" s="44"/>
    </row>
    <row r="91" spans="1:33">
      <c r="A91" s="46" t="str">
        <f>A43</f>
        <v>Organisatie warmtebeleid: pijler Mens en organisatie</v>
      </c>
      <c r="B91" s="157"/>
      <c r="C91" s="142"/>
      <c r="D91" s="43">
        <f>J43</f>
        <v>36</v>
      </c>
      <c r="E91" s="44"/>
      <c r="F91" s="43">
        <f>K43</f>
        <v>0</v>
      </c>
      <c r="G91" s="44"/>
      <c r="H91" s="43">
        <f>L43</f>
        <v>0</v>
      </c>
      <c r="I91" s="44"/>
    </row>
    <row r="92" spans="1:33">
      <c r="A92" s="47" t="str">
        <f>A51</f>
        <v>Organisatie warmtebeleid: pijler Middelen en financiering</v>
      </c>
      <c r="B92" s="158"/>
      <c r="C92" s="143"/>
      <c r="D92" s="43">
        <f>J51</f>
        <v>156</v>
      </c>
      <c r="E92" s="44"/>
      <c r="F92" s="43">
        <f>K51</f>
        <v>0</v>
      </c>
      <c r="G92" s="44"/>
      <c r="H92" s="43">
        <f>L51</f>
        <v>0</v>
      </c>
      <c r="I92" s="44"/>
    </row>
    <row r="93" spans="1:33">
      <c r="A93" s="48" t="str">
        <f>A59</f>
        <v>Organisatie warmtebeleid: pijler Communicatie en belangenbehartiging</v>
      </c>
      <c r="B93" s="159"/>
      <c r="C93" s="144"/>
      <c r="D93" s="43">
        <f>J59</f>
        <v>114</v>
      </c>
      <c r="E93" s="44"/>
      <c r="F93" s="43">
        <f>K59</f>
        <v>0</v>
      </c>
      <c r="G93" s="44"/>
      <c r="H93" s="43">
        <f>L59</f>
        <v>0</v>
      </c>
      <c r="I93" s="44"/>
    </row>
    <row r="94" spans="1:33">
      <c r="A94" s="49" t="str">
        <f>A67</f>
        <v>Organisatie warmtebeleid: pijler Community engagement</v>
      </c>
      <c r="B94" s="160"/>
      <c r="C94" s="145"/>
      <c r="D94" s="43">
        <f>J67</f>
        <v>20</v>
      </c>
      <c r="E94" s="44"/>
      <c r="F94" s="43">
        <f>K67</f>
        <v>0</v>
      </c>
      <c r="G94" s="44"/>
      <c r="H94" s="43">
        <f>L67</f>
        <v>0</v>
      </c>
      <c r="I94" s="44"/>
    </row>
    <row r="95" spans="1:33">
      <c r="A95" s="50" t="str">
        <f>A76</f>
        <v>Organisatie warmtebeleid: pijler Monitoring en rapportering</v>
      </c>
      <c r="B95" s="161"/>
      <c r="C95" s="146"/>
      <c r="D95" s="43">
        <f>J76</f>
        <v>48</v>
      </c>
      <c r="E95" s="51"/>
      <c r="F95" s="43">
        <f>K76</f>
        <v>0</v>
      </c>
      <c r="G95" s="51"/>
      <c r="H95" s="43">
        <f>L76</f>
        <v>0</v>
      </c>
      <c r="I95" s="51"/>
    </row>
    <row r="96" spans="1:33">
      <c r="A96" s="52" t="s">
        <v>218</v>
      </c>
      <c r="B96" s="162"/>
      <c r="C96" s="147"/>
      <c r="D96" s="62">
        <f>SUM(D89:D95)</f>
        <v>618</v>
      </c>
      <c r="E96" s="44"/>
      <c r="F96" s="62">
        <f>SUM(F89:F95)</f>
        <v>0</v>
      </c>
      <c r="G96" s="44"/>
      <c r="H96" s="62">
        <f>SUM(H89:H95)</f>
        <v>0</v>
      </c>
      <c r="I96" s="44"/>
    </row>
    <row r="97" spans="1:9">
      <c r="A97" s="52" t="s">
        <v>219</v>
      </c>
      <c r="B97" s="162"/>
      <c r="C97" s="147"/>
      <c r="D97" s="53">
        <f>D96/(220*6)</f>
        <v>0.4681818181818182</v>
      </c>
      <c r="E97" s="44"/>
      <c r="F97" s="53">
        <f>F96/(220*6)</f>
        <v>0</v>
      </c>
      <c r="G97" s="44"/>
      <c r="H97" s="53">
        <f>H96/(220*6)</f>
        <v>0</v>
      </c>
      <c r="I97" s="44"/>
    </row>
    <row r="98" spans="1:9">
      <c r="A98" s="52" t="s">
        <v>220</v>
      </c>
      <c r="B98" s="162"/>
      <c r="C98" s="147"/>
      <c r="D98" s="54">
        <f>SUM(P6:P83)</f>
        <v>427500</v>
      </c>
      <c r="E98" s="44"/>
      <c r="F98" s="54">
        <f>SUM(W6:W83)</f>
        <v>0</v>
      </c>
      <c r="G98" s="44"/>
      <c r="H98" s="54">
        <f>SUM(AD6:AD83)</f>
        <v>0</v>
      </c>
      <c r="I98" s="44"/>
    </row>
    <row r="101" spans="1:9" s="56" customFormat="1">
      <c r="A101" s="56" t="s">
        <v>221</v>
      </c>
      <c r="B101" s="163"/>
      <c r="C101" s="148"/>
      <c r="D101" s="56" t="s">
        <v>180</v>
      </c>
      <c r="F101" s="56" t="s">
        <v>178</v>
      </c>
      <c r="H101" s="56" t="s">
        <v>179</v>
      </c>
    </row>
    <row r="102" spans="1:9">
      <c r="D102" s="1" t="s">
        <v>222</v>
      </c>
      <c r="E102" s="1" t="s">
        <v>49</v>
      </c>
      <c r="F102" s="1" t="s">
        <v>222</v>
      </c>
      <c r="G102" s="1" t="s">
        <v>49</v>
      </c>
      <c r="H102" s="1" t="s">
        <v>222</v>
      </c>
      <c r="I102" s="1" t="s">
        <v>49</v>
      </c>
    </row>
    <row r="103" spans="1:9">
      <c r="A103" s="1" t="s">
        <v>223</v>
      </c>
      <c r="D103" s="1">
        <f>M84</f>
        <v>132562.5</v>
      </c>
      <c r="E103" s="1">
        <f>D103/$M$5</f>
        <v>303</v>
      </c>
      <c r="F103" s="1">
        <f>T84</f>
        <v>0</v>
      </c>
      <c r="G103" s="1">
        <f>F103/$M$5</f>
        <v>0</v>
      </c>
      <c r="H103" s="1">
        <f>AA84</f>
        <v>0</v>
      </c>
      <c r="I103" s="1">
        <f>H103/$M$5</f>
        <v>0</v>
      </c>
    </row>
    <row r="104" spans="1:9">
      <c r="A104" s="1" t="s">
        <v>224</v>
      </c>
      <c r="D104" s="1">
        <f>N84</f>
        <v>74250</v>
      </c>
      <c r="E104" s="1">
        <f>D104/$N$5</f>
        <v>198</v>
      </c>
      <c r="F104" s="1">
        <f>U84</f>
        <v>0</v>
      </c>
      <c r="G104" s="1">
        <f>F104/$N$5</f>
        <v>0</v>
      </c>
      <c r="H104" s="1">
        <f>AB84</f>
        <v>0</v>
      </c>
      <c r="I104" s="1">
        <f>H104/$N$5</f>
        <v>0</v>
      </c>
    </row>
    <row r="105" spans="1:9">
      <c r="A105" s="1" t="s">
        <v>225</v>
      </c>
      <c r="D105" s="1">
        <f>O84</f>
        <v>49968.75</v>
      </c>
      <c r="E105" s="1">
        <f>D105/$O$5</f>
        <v>123</v>
      </c>
      <c r="F105" s="1">
        <f>V84</f>
        <v>0</v>
      </c>
      <c r="G105" s="1">
        <f>F105/$O$5</f>
        <v>0</v>
      </c>
      <c r="H105" s="1">
        <f>AC84</f>
        <v>0</v>
      </c>
      <c r="I105" s="1">
        <f>H105/$O$5</f>
        <v>0</v>
      </c>
    </row>
    <row r="106" spans="1:9">
      <c r="A106" s="1" t="s">
        <v>226</v>
      </c>
      <c r="D106" s="109">
        <f>SUM(D103:D105)</f>
        <v>256781.25</v>
      </c>
      <c r="F106" s="109">
        <f t="shared" ref="F106:H106" si="4">SUM(F103:F105)</f>
        <v>0</v>
      </c>
      <c r="H106" s="109">
        <f t="shared" si="4"/>
        <v>0</v>
      </c>
    </row>
    <row r="107" spans="1:9">
      <c r="A107" s="1" t="s">
        <v>227</v>
      </c>
      <c r="D107" s="108">
        <f>D98</f>
        <v>427500</v>
      </c>
      <c r="E107" s="108"/>
      <c r="F107" s="108">
        <f t="shared" ref="F107:H107" si="5">F98</f>
        <v>0</v>
      </c>
      <c r="G107" s="108"/>
      <c r="H107" s="108">
        <f t="shared" si="5"/>
        <v>0</v>
      </c>
      <c r="I107" s="108"/>
    </row>
    <row r="108" spans="1:9">
      <c r="A108" s="1" t="s">
        <v>228</v>
      </c>
      <c r="D108" s="109">
        <f>R84</f>
        <v>0</v>
      </c>
      <c r="F108" s="1">
        <f>Y84</f>
        <v>0</v>
      </c>
      <c r="H108" s="1">
        <f>AF84</f>
        <v>0</v>
      </c>
    </row>
    <row r="109" spans="1:9">
      <c r="A109" s="1" t="s">
        <v>229</v>
      </c>
      <c r="D109" s="109">
        <f>S84</f>
        <v>0</v>
      </c>
      <c r="F109" s="1">
        <f>Z84</f>
        <v>0</v>
      </c>
      <c r="H109" s="1">
        <f>AG84</f>
        <v>0</v>
      </c>
    </row>
  </sheetData>
  <mergeCells count="10">
    <mergeCell ref="T3:U3"/>
    <mergeCell ref="AA3:AB3"/>
    <mergeCell ref="D2:I2"/>
    <mergeCell ref="A68:D68"/>
    <mergeCell ref="A77:D77"/>
    <mergeCell ref="M3:N3"/>
    <mergeCell ref="D3:E3"/>
    <mergeCell ref="F3:G3"/>
    <mergeCell ref="H3:I3"/>
    <mergeCell ref="A30:D30"/>
  </mergeCells>
  <phoneticPr fontId="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F47EF-262F-4923-8ABF-19F0A2C74FD6}">
  <sheetPr>
    <tabColor rgb="FFFFC000"/>
  </sheetPr>
  <dimension ref="A1"/>
  <sheetViews>
    <sheetView topLeftCell="A64" workbookViewId="0">
      <selection activeCell="X15" sqref="X15"/>
    </sheetView>
  </sheetViews>
  <sheetFormatPr defaultRowHeight="1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D7F7DD6A39EB74EBF9F14E012E53559" ma:contentTypeVersion="13" ma:contentTypeDescription="Een nieuw document maken." ma:contentTypeScope="" ma:versionID="cb0e7a5b4b79e500d1660843d8584f7c">
  <xsd:schema xmlns:xsd="http://www.w3.org/2001/XMLSchema" xmlns:xs="http://www.w3.org/2001/XMLSchema" xmlns:p="http://schemas.microsoft.com/office/2006/metadata/properties" xmlns:ns2="062f7a33-6c1a-42ce-8af3-92f9fa4ed4f1" xmlns:ns3="d2bcc7e3-5262-475b-8bfc-26f7f193df27" targetNamespace="http://schemas.microsoft.com/office/2006/metadata/properties" ma:root="true" ma:fieldsID="7b51c5f2a1c8d94e661e998e60887580" ns2:_="" ns3:_="">
    <xsd:import namespace="062f7a33-6c1a-42ce-8af3-92f9fa4ed4f1"/>
    <xsd:import namespace="d2bcc7e3-5262-475b-8bfc-26f7f193df2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2f7a33-6c1a-42ce-8af3-92f9fa4ed4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Afbeeldingtags" ma:readOnly="false" ma:fieldId="{5cf76f15-5ced-4ddc-b409-7134ff3c332f}" ma:taxonomyMulti="true" ma:sspId="99520ddc-ee25-4cff-ba41-7ac2b59021d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bcc7e3-5262-475b-8bfc-26f7f193df27" elementFormDefault="qualified">
    <xsd:import namespace="http://schemas.microsoft.com/office/2006/documentManagement/types"/>
    <xsd:import namespace="http://schemas.microsoft.com/office/infopath/2007/PartnerControls"/>
    <xsd:element name="SharedWithUsers" ma:index="12"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Gedeeld met details" ma:internalName="SharedWithDetails" ma:readOnly="true">
      <xsd:simpleType>
        <xsd:restriction base="dms:Note">
          <xsd:maxLength value="255"/>
        </xsd:restriction>
      </xsd:simpleType>
    </xsd:element>
    <xsd:element name="TaxCatchAll" ma:index="16" nillable="true" ma:displayName="Taxonomy Catch All Column" ma:hidden="true" ma:list="{ac0ac398-364c-4077-8b19-43ef26d1780a}" ma:internalName="TaxCatchAll" ma:showField="CatchAllData" ma:web="d2bcc7e3-5262-475b-8bfc-26f7f193df2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2bcc7e3-5262-475b-8bfc-26f7f193df27" xsi:nil="true"/>
    <lcf76f155ced4ddcb4097134ff3c332f xmlns="062f7a33-6c1a-42ce-8af3-92f9fa4ed4f1">
      <Terms xmlns="http://schemas.microsoft.com/office/infopath/2007/PartnerControls"/>
    </lcf76f155ced4ddcb4097134ff3c332f>
    <SharedWithUsers xmlns="d2bcc7e3-5262-475b-8bfc-26f7f193df27">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CBDD3E-3CF2-4DC0-9788-371F2C3AB878}"/>
</file>

<file path=customXml/itemProps2.xml><?xml version="1.0" encoding="utf-8"?>
<ds:datastoreItem xmlns:ds="http://schemas.openxmlformats.org/officeDocument/2006/customXml" ds:itemID="{8231CC6C-09D3-476D-A404-20B88E6FB302}"/>
</file>

<file path=customXml/itemProps3.xml><?xml version="1.0" encoding="utf-8"?>
<ds:datastoreItem xmlns:ds="http://schemas.openxmlformats.org/officeDocument/2006/customXml" ds:itemID="{74917CEE-73A4-45B5-A6E1-49927F3757B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 Verbeke</dc:creator>
  <cp:keywords/>
  <dc:description/>
  <cp:lastModifiedBy/>
  <cp:revision/>
  <dcterms:created xsi:type="dcterms:W3CDTF">2024-02-26T07:50:55Z</dcterms:created>
  <dcterms:modified xsi:type="dcterms:W3CDTF">2024-08-22T06:42:24Z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0x010100CD7F7DD6A39EB74EBF9F14E012E53559</vt:lpwstr>
  </property>
  <property fmtid="{D5CDD505-2E9C-101B-9397-08002B2CF9AE}" pid="3" name="Order">
    <vt:r8>20400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